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rencanaan 2024\RKPD dan RENJA AWAL 1 DISTANGAN 2024\Rancangan RENJA ke-2 setelah Forum OPD\"/>
    </mc:Choice>
  </mc:AlternateContent>
  <bookViews>
    <workbookView xWindow="0" yWindow="0" windowWidth="20490" windowHeight="7755" activeTab="1"/>
  </bookViews>
  <sheets>
    <sheet name="Perkim" sheetId="2" r:id="rId1"/>
    <sheet name="Distangan" sheetId="3" r:id="rId2"/>
    <sheet name="DKUP" sheetId="5" r:id="rId3"/>
    <sheet name="DKP" sheetId="4" r:id="rId4"/>
    <sheet name="PU" sheetId="1" r:id="rId5"/>
  </sheets>
  <definedNames>
    <definedName name="_xlnm.Print_Area" localSheetId="1">Distangan!$A$1:$X$176</definedName>
    <definedName name="_xlnm.Print_Area" localSheetId="3">DKP!$A$1:$X$124</definedName>
    <definedName name="_xlnm.Print_Area" localSheetId="2">DKUP!$A$1:$X$190</definedName>
    <definedName name="_xlnm.Print_Area" localSheetId="4">PU!$A$1:$X$405</definedName>
    <definedName name="_xlnm.Print_Titles" localSheetId="1">Distangan!$5:$8</definedName>
    <definedName name="_xlnm.Print_Titles" localSheetId="3">DKP!$1:$3</definedName>
    <definedName name="_xlnm.Print_Titles" localSheetId="2">DKUP!$5:$7</definedName>
    <definedName name="_xlnm.Print_Titles" localSheetId="0">Perkim!$4:$7</definedName>
    <definedName name="_xlnm.Print_Titles" localSheetId="4">PU!$6:$8</definedName>
  </definedNames>
  <calcPr calcId="152511"/>
</workbook>
</file>

<file path=xl/calcChain.xml><?xml version="1.0" encoding="utf-8"?>
<calcChain xmlns="http://schemas.openxmlformats.org/spreadsheetml/2006/main">
  <c r="U103" i="1" l="1"/>
  <c r="U68" i="1"/>
  <c r="U65" i="1" s="1"/>
  <c r="T65" i="1"/>
  <c r="U110" i="1"/>
  <c r="U160" i="1"/>
  <c r="U263" i="1"/>
  <c r="U324" i="1"/>
  <c r="X412" i="1" l="1"/>
  <c r="U380" i="1"/>
  <c r="T416" i="1"/>
  <c r="W412" i="1"/>
  <c r="W413" i="1" s="1"/>
  <c r="U87" i="4"/>
  <c r="U62" i="4"/>
  <c r="U63" i="4"/>
  <c r="U50" i="4" l="1"/>
  <c r="U21" i="4"/>
  <c r="U25" i="5"/>
  <c r="U101" i="5"/>
  <c r="U100" i="5" s="1"/>
  <c r="U113" i="5"/>
  <c r="U93" i="2" l="1"/>
  <c r="U112" i="2"/>
  <c r="V142" i="2"/>
  <c r="U184" i="2"/>
  <c r="U143" i="2"/>
  <c r="U142" i="2" s="1"/>
  <c r="U181" i="5" l="1"/>
  <c r="U177" i="5" s="1"/>
  <c r="U174" i="5"/>
  <c r="U170" i="5" s="1"/>
  <c r="U168" i="5"/>
  <c r="U166" i="5" s="1"/>
  <c r="U162" i="5" s="1"/>
  <c r="U158" i="5" s="1"/>
  <c r="U160" i="5" s="1"/>
  <c r="U155" i="5"/>
  <c r="U147" i="5" s="1"/>
  <c r="U153" i="5"/>
  <c r="U151" i="5"/>
  <c r="U144" i="5"/>
  <c r="U143" i="5" s="1"/>
  <c r="U140" i="5"/>
  <c r="U136" i="5"/>
  <c r="U133" i="5"/>
  <c r="U129" i="5" s="1"/>
  <c r="U127" i="5"/>
  <c r="U123" i="5"/>
  <c r="U117" i="5"/>
  <c r="U109" i="5"/>
  <c r="U96" i="5"/>
  <c r="U92" i="5"/>
  <c r="U88" i="5" s="1"/>
  <c r="U86" i="5"/>
  <c r="U82" i="5" s="1"/>
  <c r="U80" i="5"/>
  <c r="U78" i="5"/>
  <c r="U74" i="5" s="1"/>
  <c r="U72" i="5"/>
  <c r="U68" i="5" s="1"/>
  <c r="U66" i="5"/>
  <c r="U62" i="5"/>
  <c r="U60" i="5"/>
  <c r="U56" i="5" s="1"/>
  <c r="U53" i="5"/>
  <c r="U52" i="5"/>
  <c r="U51" i="5"/>
  <c r="U47" i="5" s="1"/>
  <c r="U37" i="5"/>
  <c r="U33" i="5"/>
  <c r="U31" i="5"/>
  <c r="U29" i="5"/>
  <c r="U24" i="5"/>
  <c r="U18" i="5"/>
  <c r="V182" i="5"/>
  <c r="V181" i="5" s="1"/>
  <c r="V177" i="5" s="1"/>
  <c r="T181" i="5"/>
  <c r="S181" i="5"/>
  <c r="R181" i="5"/>
  <c r="R177" i="5" s="1"/>
  <c r="Q181" i="5"/>
  <c r="Q177" i="5" s="1"/>
  <c r="T177" i="5"/>
  <c r="S177" i="5"/>
  <c r="V174" i="5"/>
  <c r="T174" i="5"/>
  <c r="T170" i="5" s="1"/>
  <c r="S174" i="5"/>
  <c r="S170" i="5" s="1"/>
  <c r="R174" i="5"/>
  <c r="Q174" i="5"/>
  <c r="Q170" i="5" s="1"/>
  <c r="V170" i="5"/>
  <c r="R170" i="5"/>
  <c r="T168" i="5"/>
  <c r="T166" i="5" s="1"/>
  <c r="T162" i="5" s="1"/>
  <c r="S168" i="5"/>
  <c r="R168" i="5"/>
  <c r="Q168" i="5"/>
  <c r="Q166" i="5" s="1"/>
  <c r="Q162" i="5" s="1"/>
  <c r="V166" i="5"/>
  <c r="V162" i="5" s="1"/>
  <c r="S166" i="5"/>
  <c r="S162" i="5" s="1"/>
  <c r="R166" i="5"/>
  <c r="R162" i="5" s="1"/>
  <c r="R158" i="5" s="1"/>
  <c r="R160" i="5" s="1"/>
  <c r="V155" i="5"/>
  <c r="T155" i="5"/>
  <c r="S155" i="5"/>
  <c r="R155" i="5"/>
  <c r="Q155" i="5"/>
  <c r="V153" i="5"/>
  <c r="T153" i="5"/>
  <c r="S153" i="5"/>
  <c r="R153" i="5"/>
  <c r="Q153" i="5"/>
  <c r="V151" i="5"/>
  <c r="V147" i="5" s="1"/>
  <c r="T151" i="5"/>
  <c r="S151" i="5"/>
  <c r="R151" i="5"/>
  <c r="R147" i="5" s="1"/>
  <c r="Q151" i="5"/>
  <c r="Q147" i="5" s="1"/>
  <c r="V144" i="5"/>
  <c r="V143" i="5" s="1"/>
  <c r="T144" i="5"/>
  <c r="T143" i="5" s="1"/>
  <c r="S144" i="5"/>
  <c r="R144" i="5"/>
  <c r="R143" i="5" s="1"/>
  <c r="Q144" i="5"/>
  <c r="Q143" i="5" s="1"/>
  <c r="S143" i="5"/>
  <c r="V140" i="5"/>
  <c r="T140" i="5"/>
  <c r="T136" i="5" s="1"/>
  <c r="S140" i="5"/>
  <c r="S136" i="5" s="1"/>
  <c r="R140" i="5"/>
  <c r="Q140" i="5"/>
  <c r="V136" i="5"/>
  <c r="R136" i="5"/>
  <c r="Q136" i="5"/>
  <c r="V133" i="5"/>
  <c r="V129" i="5" s="1"/>
  <c r="T133" i="5"/>
  <c r="S133" i="5"/>
  <c r="S129" i="5" s="1"/>
  <c r="R133" i="5"/>
  <c r="R129" i="5" s="1"/>
  <c r="Q133" i="5"/>
  <c r="Q129" i="5" s="1"/>
  <c r="T129" i="5"/>
  <c r="V127" i="5"/>
  <c r="T127" i="5"/>
  <c r="S127" i="5"/>
  <c r="R127" i="5"/>
  <c r="Q127" i="5"/>
  <c r="V123" i="5"/>
  <c r="T123" i="5"/>
  <c r="T119" i="5" s="1"/>
  <c r="S123" i="5"/>
  <c r="R123" i="5"/>
  <c r="R119" i="5" s="1"/>
  <c r="Q123" i="5"/>
  <c r="V117" i="5"/>
  <c r="T117" i="5"/>
  <c r="S117" i="5"/>
  <c r="R117" i="5"/>
  <c r="Q117" i="5"/>
  <c r="V113" i="5"/>
  <c r="T113" i="5"/>
  <c r="S113" i="5"/>
  <c r="S109" i="5" s="1"/>
  <c r="R113" i="5"/>
  <c r="Q113" i="5"/>
  <c r="T101" i="5"/>
  <c r="T100" i="5" s="1"/>
  <c r="T96" i="5" s="1"/>
  <c r="S101" i="5"/>
  <c r="V100" i="5"/>
  <c r="V96" i="5" s="1"/>
  <c r="S100" i="5"/>
  <c r="S96" i="5" s="1"/>
  <c r="R100" i="5"/>
  <c r="R96" i="5" s="1"/>
  <c r="Q100" i="5"/>
  <c r="Q96" i="5"/>
  <c r="V92" i="5"/>
  <c r="V88" i="5" s="1"/>
  <c r="T92" i="5"/>
  <c r="S92" i="5"/>
  <c r="R92" i="5"/>
  <c r="Q92" i="5"/>
  <c r="Q88" i="5" s="1"/>
  <c r="T88" i="5"/>
  <c r="S88" i="5"/>
  <c r="R88" i="5"/>
  <c r="V86" i="5"/>
  <c r="V82" i="5" s="1"/>
  <c r="T86" i="5"/>
  <c r="S86" i="5"/>
  <c r="S82" i="5" s="1"/>
  <c r="R86" i="5"/>
  <c r="Q86" i="5"/>
  <c r="T82" i="5"/>
  <c r="R82" i="5"/>
  <c r="Q82" i="5"/>
  <c r="T80" i="5"/>
  <c r="S80" i="5"/>
  <c r="R80" i="5"/>
  <c r="Q80" i="5"/>
  <c r="V78" i="5"/>
  <c r="V74" i="5" s="1"/>
  <c r="T78" i="5"/>
  <c r="S78" i="5"/>
  <c r="R78" i="5"/>
  <c r="Q78" i="5"/>
  <c r="Q74" i="5" s="1"/>
  <c r="S74" i="5"/>
  <c r="R74" i="5"/>
  <c r="V72" i="5"/>
  <c r="T72" i="5"/>
  <c r="S72" i="5"/>
  <c r="S68" i="5" s="1"/>
  <c r="R72" i="5"/>
  <c r="Q72" i="5"/>
  <c r="V68" i="5"/>
  <c r="T68" i="5"/>
  <c r="R68" i="5"/>
  <c r="Q68" i="5"/>
  <c r="V66" i="5"/>
  <c r="V62" i="5" s="1"/>
  <c r="T66" i="5"/>
  <c r="T62" i="5" s="1"/>
  <c r="S66" i="5"/>
  <c r="R66" i="5"/>
  <c r="Q66" i="5"/>
  <c r="Q62" i="5" s="1"/>
  <c r="S62" i="5"/>
  <c r="R62" i="5"/>
  <c r="V60" i="5"/>
  <c r="T60" i="5"/>
  <c r="T56" i="5" s="1"/>
  <c r="S60" i="5"/>
  <c r="S56" i="5" s="1"/>
  <c r="R60" i="5"/>
  <c r="Q60" i="5"/>
  <c r="V56" i="5"/>
  <c r="R56" i="5"/>
  <c r="Q56" i="5"/>
  <c r="T53" i="5"/>
  <c r="T52" i="5" s="1"/>
  <c r="V52" i="5"/>
  <c r="S52" i="5"/>
  <c r="R52" i="5"/>
  <c r="Q52" i="5"/>
  <c r="V51" i="5"/>
  <c r="T51" i="5"/>
  <c r="V49" i="5"/>
  <c r="V48" i="5"/>
  <c r="V47" i="5" s="1"/>
  <c r="T47" i="5"/>
  <c r="S47" i="5"/>
  <c r="R47" i="5"/>
  <c r="Q47" i="5"/>
  <c r="V37" i="5"/>
  <c r="T37" i="5"/>
  <c r="S37" i="5"/>
  <c r="R37" i="5"/>
  <c r="Q37" i="5"/>
  <c r="V33" i="5"/>
  <c r="T33" i="5"/>
  <c r="S33" i="5"/>
  <c r="R33" i="5"/>
  <c r="Q33" i="5"/>
  <c r="V31" i="5"/>
  <c r="T31" i="5"/>
  <c r="S31" i="5"/>
  <c r="R31" i="5"/>
  <c r="Q31" i="5"/>
  <c r="V29" i="5"/>
  <c r="T29" i="5"/>
  <c r="S29" i="5"/>
  <c r="R29" i="5"/>
  <c r="Q29" i="5"/>
  <c r="V24" i="5"/>
  <c r="T24" i="5"/>
  <c r="S24" i="5"/>
  <c r="R24" i="5"/>
  <c r="Q24" i="5"/>
  <c r="V18" i="5"/>
  <c r="T18" i="5"/>
  <c r="S18" i="5"/>
  <c r="R18" i="5"/>
  <c r="R13" i="5" s="1"/>
  <c r="Q18" i="5"/>
  <c r="U115" i="4"/>
  <c r="U113" i="4"/>
  <c r="U111" i="4"/>
  <c r="U104" i="4"/>
  <c r="U100" i="4" s="1"/>
  <c r="U84" i="4"/>
  <c r="U82" i="4"/>
  <c r="U76" i="4"/>
  <c r="U72" i="4"/>
  <c r="U60" i="4"/>
  <c r="U49" i="4"/>
  <c r="U48" i="4"/>
  <c r="U44" i="4" s="1"/>
  <c r="U41" i="4"/>
  <c r="U32" i="4"/>
  <c r="U27" i="4"/>
  <c r="U25" i="4"/>
  <c r="U20" i="4"/>
  <c r="U14" i="4"/>
  <c r="V115" i="4"/>
  <c r="T115" i="4"/>
  <c r="R115" i="4"/>
  <c r="Q115" i="4"/>
  <c r="P115" i="4"/>
  <c r="V113" i="4"/>
  <c r="V107" i="4" s="1"/>
  <c r="T113" i="4"/>
  <c r="R113" i="4"/>
  <c r="Q113" i="4"/>
  <c r="P113" i="4"/>
  <c r="V111" i="4"/>
  <c r="T111" i="4"/>
  <c r="R111" i="4"/>
  <c r="Q111" i="4"/>
  <c r="P111" i="4"/>
  <c r="P107" i="4"/>
  <c r="V104" i="4"/>
  <c r="V100" i="4" s="1"/>
  <c r="T104" i="4"/>
  <c r="T100" i="4" s="1"/>
  <c r="R104" i="4"/>
  <c r="Q104" i="4"/>
  <c r="Q100" i="4" s="1"/>
  <c r="P104" i="4"/>
  <c r="P100" i="4" s="1"/>
  <c r="R100" i="4"/>
  <c r="V84" i="4"/>
  <c r="T84" i="4"/>
  <c r="R84" i="4"/>
  <c r="Q84" i="4"/>
  <c r="P84" i="4"/>
  <c r="V82" i="4"/>
  <c r="T82" i="4"/>
  <c r="R82" i="4"/>
  <c r="Q82" i="4"/>
  <c r="Q78" i="4" s="1"/>
  <c r="P82" i="4"/>
  <c r="V76" i="4"/>
  <c r="T76" i="4"/>
  <c r="R76" i="4"/>
  <c r="Q76" i="4"/>
  <c r="P76" i="4"/>
  <c r="V72" i="4"/>
  <c r="T72" i="4"/>
  <c r="R72" i="4"/>
  <c r="Q72" i="4"/>
  <c r="P72" i="4"/>
  <c r="V60" i="4"/>
  <c r="T60" i="4"/>
  <c r="R60" i="4"/>
  <c r="Q60" i="4"/>
  <c r="P60" i="4"/>
  <c r="T50" i="4"/>
  <c r="T49" i="4" s="1"/>
  <c r="V49" i="4"/>
  <c r="R49" i="4"/>
  <c r="Q49" i="4"/>
  <c r="P49" i="4"/>
  <c r="T48" i="4"/>
  <c r="T44" i="4" s="1"/>
  <c r="V44" i="4"/>
  <c r="R44" i="4"/>
  <c r="Q44" i="4"/>
  <c r="P44" i="4"/>
  <c r="V41" i="4"/>
  <c r="T41" i="4"/>
  <c r="R41" i="4"/>
  <c r="Q41" i="4"/>
  <c r="P41" i="4"/>
  <c r="V32" i="4"/>
  <c r="T32" i="4"/>
  <c r="R32" i="4"/>
  <c r="Q32" i="4"/>
  <c r="P32" i="4"/>
  <c r="V27" i="4"/>
  <c r="T27" i="4"/>
  <c r="R27" i="4"/>
  <c r="Q27" i="4"/>
  <c r="P27" i="4"/>
  <c r="V25" i="4"/>
  <c r="T25" i="4"/>
  <c r="R25" i="4"/>
  <c r="Q25" i="4"/>
  <c r="P25" i="4"/>
  <c r="V20" i="4"/>
  <c r="T20" i="4"/>
  <c r="R20" i="4"/>
  <c r="Q20" i="4"/>
  <c r="P20" i="4"/>
  <c r="V14" i="4"/>
  <c r="T14" i="4"/>
  <c r="R14" i="4"/>
  <c r="Q14" i="4"/>
  <c r="P14" i="4"/>
  <c r="U63" i="3"/>
  <c r="U27" i="3"/>
  <c r="U126" i="3"/>
  <c r="T74" i="5" l="1"/>
  <c r="S119" i="5"/>
  <c r="S147" i="5"/>
  <c r="Q13" i="5"/>
  <c r="Q11" i="5" s="1"/>
  <c r="Q9" i="5" s="1"/>
  <c r="V13" i="5"/>
  <c r="V11" i="5" s="1"/>
  <c r="V9" i="5" s="1"/>
  <c r="T13" i="5"/>
  <c r="S13" i="5"/>
  <c r="T109" i="5"/>
  <c r="T107" i="5" s="1"/>
  <c r="T105" i="5" s="1"/>
  <c r="Q119" i="5"/>
  <c r="V119" i="5"/>
  <c r="T147" i="5"/>
  <c r="U107" i="4"/>
  <c r="Q109" i="5"/>
  <c r="V109" i="5"/>
  <c r="U119" i="5"/>
  <c r="Q56" i="4"/>
  <c r="P9" i="4"/>
  <c r="V9" i="4"/>
  <c r="P78" i="4"/>
  <c r="V78" i="4"/>
  <c r="V7" i="4" s="1"/>
  <c r="V5" i="4" s="1"/>
  <c r="T107" i="4"/>
  <c r="R107" i="4"/>
  <c r="U56" i="4"/>
  <c r="R56" i="4"/>
  <c r="R78" i="4"/>
  <c r="T56" i="4"/>
  <c r="R9" i="4"/>
  <c r="T78" i="4"/>
  <c r="Q9" i="4"/>
  <c r="P56" i="4"/>
  <c r="V56" i="4"/>
  <c r="U78" i="4"/>
  <c r="Q107" i="4"/>
  <c r="S11" i="5"/>
  <c r="S9" i="5" s="1"/>
  <c r="T11" i="5"/>
  <c r="T9" i="5" s="1"/>
  <c r="R11" i="5"/>
  <c r="R9" i="5" s="1"/>
  <c r="R109" i="5"/>
  <c r="R107" i="5" s="1"/>
  <c r="R105" i="5" s="1"/>
  <c r="U13" i="5"/>
  <c r="U11" i="5" s="1"/>
  <c r="U9" i="5" s="1"/>
  <c r="U107" i="5"/>
  <c r="U105" i="5" s="1"/>
  <c r="V107" i="5"/>
  <c r="V105" i="5" s="1"/>
  <c r="S158" i="5"/>
  <c r="S160" i="5" s="1"/>
  <c r="Q158" i="5"/>
  <c r="Q160" i="5" s="1"/>
  <c r="Q107" i="5"/>
  <c r="Q105" i="5" s="1"/>
  <c r="S107" i="5"/>
  <c r="S105" i="5" s="1"/>
  <c r="V158" i="5"/>
  <c r="V160" i="5" s="1"/>
  <c r="T158" i="5"/>
  <c r="T160" i="5" s="1"/>
  <c r="U9" i="4"/>
  <c r="T9" i="4"/>
  <c r="U166" i="3"/>
  <c r="U165" i="3"/>
  <c r="U162" i="3" s="1"/>
  <c r="U158" i="3" s="1"/>
  <c r="U156" i="3"/>
  <c r="U152" i="3" s="1"/>
  <c r="U150" i="3"/>
  <c r="U146" i="3" s="1"/>
  <c r="U144" i="3"/>
  <c r="U142" i="3"/>
  <c r="U139" i="3"/>
  <c r="U133" i="3"/>
  <c r="U124" i="3"/>
  <c r="U119" i="3"/>
  <c r="U114" i="3"/>
  <c r="U112" i="3" s="1"/>
  <c r="U109" i="3"/>
  <c r="U105" i="3"/>
  <c r="U102" i="3"/>
  <c r="U93" i="3"/>
  <c r="U92" i="3" s="1"/>
  <c r="U88" i="3"/>
  <c r="U86" i="3"/>
  <c r="U81" i="3"/>
  <c r="U76" i="3"/>
  <c r="U72" i="3" s="1"/>
  <c r="U68" i="3"/>
  <c r="U67" i="3" s="1"/>
  <c r="U62" i="3"/>
  <c r="U61" i="3"/>
  <c r="U57" i="3" s="1"/>
  <c r="U55" i="3"/>
  <c r="U45" i="3"/>
  <c r="U40" i="3"/>
  <c r="U33" i="3"/>
  <c r="U26" i="3"/>
  <c r="U18" i="3"/>
  <c r="T166" i="3"/>
  <c r="R166" i="3"/>
  <c r="T165" i="3"/>
  <c r="V162" i="3"/>
  <c r="V158" i="3" s="1"/>
  <c r="T162" i="3"/>
  <c r="R162" i="3"/>
  <c r="R158" i="3" s="1"/>
  <c r="Q162" i="3"/>
  <c r="P162" i="3"/>
  <c r="P158" i="3" s="1"/>
  <c r="T158" i="3"/>
  <c r="Q158" i="3"/>
  <c r="V156" i="3"/>
  <c r="V152" i="3" s="1"/>
  <c r="T156" i="3"/>
  <c r="R156" i="3"/>
  <c r="R152" i="3" s="1"/>
  <c r="Q156" i="3"/>
  <c r="Q152" i="3" s="1"/>
  <c r="P156" i="3"/>
  <c r="P152" i="3" s="1"/>
  <c r="T152" i="3"/>
  <c r="V150" i="3"/>
  <c r="V146" i="3" s="1"/>
  <c r="T150" i="3"/>
  <c r="R150" i="3"/>
  <c r="R146" i="3" s="1"/>
  <c r="Q150" i="3"/>
  <c r="Q146" i="3" s="1"/>
  <c r="P150" i="3"/>
  <c r="P146" i="3" s="1"/>
  <c r="T146" i="3"/>
  <c r="V144" i="3"/>
  <c r="T144" i="3"/>
  <c r="R144" i="3"/>
  <c r="Q144" i="3"/>
  <c r="P144" i="3"/>
  <c r="V142" i="3"/>
  <c r="T142" i="3"/>
  <c r="R142" i="3"/>
  <c r="Q142" i="3"/>
  <c r="P142" i="3"/>
  <c r="V139" i="3"/>
  <c r="T139" i="3"/>
  <c r="R139" i="3"/>
  <c r="Q139" i="3"/>
  <c r="Q135" i="3" s="1"/>
  <c r="P139" i="3"/>
  <c r="V133" i="3"/>
  <c r="T133" i="3"/>
  <c r="R133" i="3"/>
  <c r="Q133" i="3"/>
  <c r="P133" i="3"/>
  <c r="V124" i="3"/>
  <c r="T124" i="3"/>
  <c r="R124" i="3"/>
  <c r="Q124" i="3"/>
  <c r="P124" i="3"/>
  <c r="V119" i="3"/>
  <c r="T119" i="3"/>
  <c r="R119" i="3"/>
  <c r="Q119" i="3"/>
  <c r="P119" i="3"/>
  <c r="Q115" i="3"/>
  <c r="T114" i="3"/>
  <c r="T112" i="3" s="1"/>
  <c r="V112" i="3"/>
  <c r="R112" i="3"/>
  <c r="Q112" i="3"/>
  <c r="P112" i="3"/>
  <c r="V109" i="3"/>
  <c r="T109" i="3"/>
  <c r="R109" i="3"/>
  <c r="Q109" i="3"/>
  <c r="P109" i="3"/>
  <c r="V105" i="3"/>
  <c r="T105" i="3"/>
  <c r="T101" i="3" s="1"/>
  <c r="R105" i="3"/>
  <c r="Q105" i="3"/>
  <c r="P105" i="3"/>
  <c r="V102" i="3"/>
  <c r="V101" i="3" s="1"/>
  <c r="T102" i="3"/>
  <c r="R102" i="3"/>
  <c r="Q102" i="3"/>
  <c r="P102" i="3"/>
  <c r="P101" i="3" s="1"/>
  <c r="V93" i="3"/>
  <c r="T93" i="3"/>
  <c r="T92" i="3" s="1"/>
  <c r="R93" i="3"/>
  <c r="R92" i="3" s="1"/>
  <c r="Q93" i="3"/>
  <c r="Q92" i="3" s="1"/>
  <c r="P93" i="3"/>
  <c r="V92" i="3"/>
  <c r="P92" i="3"/>
  <c r="V88" i="3"/>
  <c r="T88" i="3"/>
  <c r="R88" i="3"/>
  <c r="Q88" i="3"/>
  <c r="P88" i="3"/>
  <c r="V86" i="3"/>
  <c r="V85" i="3" s="1"/>
  <c r="T86" i="3"/>
  <c r="R86" i="3"/>
  <c r="Q86" i="3"/>
  <c r="P86" i="3"/>
  <c r="P85" i="3" s="1"/>
  <c r="Q85" i="3"/>
  <c r="V81" i="3"/>
  <c r="T81" i="3"/>
  <c r="R81" i="3"/>
  <c r="Q81" i="3"/>
  <c r="P81" i="3"/>
  <c r="V76" i="3"/>
  <c r="T76" i="3"/>
  <c r="T72" i="3" s="1"/>
  <c r="R76" i="3"/>
  <c r="R72" i="3" s="1"/>
  <c r="Q76" i="3"/>
  <c r="P76" i="3"/>
  <c r="V72" i="3"/>
  <c r="P72" i="3"/>
  <c r="V68" i="3"/>
  <c r="T68" i="3"/>
  <c r="T67" i="3" s="1"/>
  <c r="R68" i="3"/>
  <c r="Q68" i="3"/>
  <c r="Q67" i="3" s="1"/>
  <c r="P68" i="3"/>
  <c r="V67" i="3"/>
  <c r="R67" i="3"/>
  <c r="P67" i="3"/>
  <c r="T63" i="3"/>
  <c r="T62" i="3" s="1"/>
  <c r="R63" i="3"/>
  <c r="R62" i="3" s="1"/>
  <c r="V62" i="3"/>
  <c r="Q62" i="3"/>
  <c r="P62" i="3"/>
  <c r="T61" i="3"/>
  <c r="T57" i="3" s="1"/>
  <c r="R61" i="3"/>
  <c r="R57" i="3" s="1"/>
  <c r="V57" i="3"/>
  <c r="Q57" i="3"/>
  <c r="P57" i="3"/>
  <c r="V55" i="3"/>
  <c r="T55" i="3"/>
  <c r="R55" i="3"/>
  <c r="Q55" i="3"/>
  <c r="P55" i="3"/>
  <c r="V45" i="3"/>
  <c r="T45" i="3"/>
  <c r="R45" i="3"/>
  <c r="Q45" i="3"/>
  <c r="P45" i="3"/>
  <c r="R41" i="3"/>
  <c r="R40" i="3" s="1"/>
  <c r="V40" i="3"/>
  <c r="T40" i="3"/>
  <c r="Q40" i="3"/>
  <c r="P40" i="3"/>
  <c r="V33" i="3"/>
  <c r="T33" i="3"/>
  <c r="R33" i="3"/>
  <c r="Q33" i="3"/>
  <c r="P33" i="3"/>
  <c r="T27" i="3"/>
  <c r="T26" i="3" s="1"/>
  <c r="R27" i="3"/>
  <c r="R26" i="3" s="1"/>
  <c r="V26" i="3"/>
  <c r="Q26" i="3"/>
  <c r="P26" i="3"/>
  <c r="V18" i="3"/>
  <c r="T18" i="3"/>
  <c r="R18" i="3"/>
  <c r="Q18" i="3"/>
  <c r="Q13" i="3" s="1"/>
  <c r="P18" i="3"/>
  <c r="U395" i="1"/>
  <c r="U393" i="1" s="1"/>
  <c r="U390" i="1"/>
  <c r="U388" i="1" s="1"/>
  <c r="U386" i="1"/>
  <c r="U384" i="1" s="1"/>
  <c r="U377" i="1"/>
  <c r="U374" i="1" s="1"/>
  <c r="U373" i="1" s="1"/>
  <c r="U362" i="1"/>
  <c r="U360" i="1" s="1"/>
  <c r="U355" i="1"/>
  <c r="U352" i="1" s="1"/>
  <c r="U343" i="1"/>
  <c r="U341" i="1" s="1"/>
  <c r="U321" i="1"/>
  <c r="U319" i="1" s="1"/>
  <c r="U310" i="1"/>
  <c r="U308" i="1" s="1"/>
  <c r="U304" i="1"/>
  <c r="U302" i="1"/>
  <c r="U300" i="1"/>
  <c r="U297" i="1"/>
  <c r="U294" i="1"/>
  <c r="U292" i="1"/>
  <c r="U290" i="1"/>
  <c r="U252" i="1"/>
  <c r="U157" i="1"/>
  <c r="U107" i="1"/>
  <c r="U93" i="1"/>
  <c r="U83" i="1"/>
  <c r="U81" i="1" s="1"/>
  <c r="U74" i="1"/>
  <c r="U60" i="1"/>
  <c r="U59" i="1"/>
  <c r="U58" i="1"/>
  <c r="U52" i="1"/>
  <c r="U39" i="1"/>
  <c r="U38" i="1"/>
  <c r="U37" i="1"/>
  <c r="U32" i="1"/>
  <c r="U30" i="1"/>
  <c r="U25" i="1"/>
  <c r="U19" i="1"/>
  <c r="U204" i="2"/>
  <c r="U202" i="2" s="1"/>
  <c r="U198" i="2"/>
  <c r="U194" i="2"/>
  <c r="U193" i="2" s="1"/>
  <c r="U188" i="2"/>
  <c r="U186" i="2"/>
  <c r="U139" i="2"/>
  <c r="U110" i="2"/>
  <c r="U109" i="2" s="1"/>
  <c r="U92" i="2"/>
  <c r="U91" i="2" s="1"/>
  <c r="U85" i="2"/>
  <c r="U82" i="2"/>
  <c r="U79" i="2"/>
  <c r="U75" i="2"/>
  <c r="U73" i="2"/>
  <c r="U70" i="2"/>
  <c r="U65" i="2"/>
  <c r="U61" i="2"/>
  <c r="U59" i="2"/>
  <c r="U53" i="2"/>
  <c r="U36" i="2"/>
  <c r="U35" i="2"/>
  <c r="U34" i="2"/>
  <c r="U29" i="2"/>
  <c r="U27" i="2"/>
  <c r="U22" i="2"/>
  <c r="U16" i="2"/>
  <c r="V204" i="2"/>
  <c r="V202" i="2" s="1"/>
  <c r="T204" i="2"/>
  <c r="T202" i="2" s="1"/>
  <c r="R204" i="2"/>
  <c r="Q204" i="2"/>
  <c r="Q202" i="2" s="1"/>
  <c r="P204" i="2"/>
  <c r="P202" i="2" s="1"/>
  <c r="R202" i="2"/>
  <c r="V198" i="2"/>
  <c r="T198" i="2"/>
  <c r="R198" i="2"/>
  <c r="Q198" i="2"/>
  <c r="P198" i="2"/>
  <c r="T194" i="2"/>
  <c r="T193" i="2" s="1"/>
  <c r="R194" i="2"/>
  <c r="R193" i="2" s="1"/>
  <c r="V193" i="2"/>
  <c r="Q193" i="2"/>
  <c r="P193" i="2"/>
  <c r="V188" i="2"/>
  <c r="T188" i="2"/>
  <c r="R188" i="2"/>
  <c r="Q188" i="2"/>
  <c r="P188" i="2"/>
  <c r="V186" i="2"/>
  <c r="T186" i="2"/>
  <c r="R186" i="2"/>
  <c r="Q186" i="2"/>
  <c r="P186" i="2"/>
  <c r="T143" i="2"/>
  <c r="T142" i="2" s="1"/>
  <c r="R143" i="2"/>
  <c r="R142" i="2" s="1"/>
  <c r="Q143" i="2"/>
  <c r="Q142" i="2" s="1"/>
  <c r="P143" i="2"/>
  <c r="P142" i="2" s="1"/>
  <c r="V139" i="2"/>
  <c r="T139" i="2"/>
  <c r="R139" i="2"/>
  <c r="Q139" i="2"/>
  <c r="P139" i="2"/>
  <c r="T112" i="2"/>
  <c r="T110" i="2" s="1"/>
  <c r="T109" i="2" s="1"/>
  <c r="R112" i="2"/>
  <c r="R110" i="2" s="1"/>
  <c r="R109" i="2" s="1"/>
  <c r="V110" i="2"/>
  <c r="V109" i="2" s="1"/>
  <c r="Q110" i="2"/>
  <c r="Q109" i="2" s="1"/>
  <c r="P110" i="2"/>
  <c r="P109" i="2" s="1"/>
  <c r="T93" i="2"/>
  <c r="R93" i="2"/>
  <c r="R92" i="2" s="1"/>
  <c r="R91" i="2" s="1"/>
  <c r="Q93" i="2"/>
  <c r="P93" i="2"/>
  <c r="P92" i="2" s="1"/>
  <c r="P91" i="2" s="1"/>
  <c r="V92" i="2"/>
  <c r="T92" i="2"/>
  <c r="T91" i="2" s="1"/>
  <c r="Q92" i="2"/>
  <c r="Q91" i="2" s="1"/>
  <c r="V91" i="2"/>
  <c r="V85" i="2"/>
  <c r="T85" i="2"/>
  <c r="R85" i="2"/>
  <c r="Q85" i="2"/>
  <c r="P85" i="2"/>
  <c r="V82" i="2"/>
  <c r="T82" i="2"/>
  <c r="R82" i="2"/>
  <c r="Q82" i="2"/>
  <c r="P82" i="2"/>
  <c r="V79" i="2"/>
  <c r="T79" i="2"/>
  <c r="R79" i="2"/>
  <c r="Q79" i="2"/>
  <c r="P79" i="2"/>
  <c r="V78" i="2"/>
  <c r="V75" i="2"/>
  <c r="T75" i="2"/>
  <c r="R75" i="2"/>
  <c r="Q75" i="2"/>
  <c r="P75" i="2"/>
  <c r="V73" i="2"/>
  <c r="T73" i="2"/>
  <c r="T64" i="2" s="1"/>
  <c r="R73" i="2"/>
  <c r="Q73" i="2"/>
  <c r="P73" i="2"/>
  <c r="V70" i="2"/>
  <c r="T70" i="2"/>
  <c r="R70" i="2"/>
  <c r="Q70" i="2"/>
  <c r="P70" i="2"/>
  <c r="V65" i="2"/>
  <c r="T65" i="2"/>
  <c r="R65" i="2"/>
  <c r="Q65" i="2"/>
  <c r="P65" i="2"/>
  <c r="T61" i="2"/>
  <c r="R61" i="2"/>
  <c r="Q61" i="2"/>
  <c r="Q58" i="2" s="1"/>
  <c r="T59" i="2"/>
  <c r="V58" i="2"/>
  <c r="R58" i="2"/>
  <c r="P58" i="2"/>
  <c r="V53" i="2"/>
  <c r="T53" i="2"/>
  <c r="R53" i="2"/>
  <c r="Q53" i="2"/>
  <c r="P53" i="2"/>
  <c r="V46" i="2"/>
  <c r="V36" i="2"/>
  <c r="T36" i="2"/>
  <c r="R36" i="2"/>
  <c r="Q36" i="2"/>
  <c r="P36" i="2"/>
  <c r="T35" i="2"/>
  <c r="R35" i="2"/>
  <c r="Q35" i="2"/>
  <c r="T34" i="2"/>
  <c r="R34" i="2"/>
  <c r="Q34" i="2"/>
  <c r="V31" i="2"/>
  <c r="P31" i="2"/>
  <c r="V29" i="2"/>
  <c r="T29" i="2"/>
  <c r="R29" i="2"/>
  <c r="Q29" i="2"/>
  <c r="P29" i="2"/>
  <c r="V27" i="2"/>
  <c r="T27" i="2"/>
  <c r="R27" i="2"/>
  <c r="Q27" i="2"/>
  <c r="P27" i="2"/>
  <c r="V22" i="2"/>
  <c r="T22" i="2"/>
  <c r="R22" i="2"/>
  <c r="Q22" i="2"/>
  <c r="P22" i="2"/>
  <c r="V16" i="2"/>
  <c r="T16" i="2"/>
  <c r="R16" i="2"/>
  <c r="Q16" i="2"/>
  <c r="P16" i="2"/>
  <c r="T362" i="1"/>
  <c r="V395" i="1"/>
  <c r="V393" i="1" s="1"/>
  <c r="T395" i="1"/>
  <c r="T393" i="1" s="1"/>
  <c r="S395" i="1"/>
  <c r="S393" i="1" s="1"/>
  <c r="R395" i="1"/>
  <c r="R393" i="1" s="1"/>
  <c r="Q395" i="1"/>
  <c r="Q393" i="1" s="1"/>
  <c r="V390" i="1"/>
  <c r="V388" i="1" s="1"/>
  <c r="T390" i="1"/>
  <c r="T388" i="1" s="1"/>
  <c r="S390" i="1"/>
  <c r="S388" i="1" s="1"/>
  <c r="R390" i="1"/>
  <c r="R388" i="1" s="1"/>
  <c r="Q390" i="1"/>
  <c r="Q388" i="1" s="1"/>
  <c r="V386" i="1"/>
  <c r="V384" i="1" s="1"/>
  <c r="T386" i="1"/>
  <c r="T384" i="1" s="1"/>
  <c r="S386" i="1"/>
  <c r="S384" i="1" s="1"/>
  <c r="R386" i="1"/>
  <c r="R384" i="1" s="1"/>
  <c r="Q386" i="1"/>
  <c r="Q384" i="1" s="1"/>
  <c r="T377" i="1"/>
  <c r="T374" i="1" s="1"/>
  <c r="T373" i="1" s="1"/>
  <c r="T371" i="1" s="1"/>
  <c r="S374" i="1"/>
  <c r="S373" i="1" s="1"/>
  <c r="S371" i="1" s="1"/>
  <c r="R374" i="1"/>
  <c r="R373" i="1" s="1"/>
  <c r="R371" i="1" s="1"/>
  <c r="Q374" i="1"/>
  <c r="Q373" i="1" s="1"/>
  <c r="Q371" i="1" s="1"/>
  <c r="V373" i="1"/>
  <c r="V371" i="1" s="1"/>
  <c r="V362" i="1"/>
  <c r="V360" i="1" s="1"/>
  <c r="V355" i="1"/>
  <c r="V352" i="1" s="1"/>
  <c r="T355" i="1"/>
  <c r="T352" i="1" s="1"/>
  <c r="S355" i="1"/>
  <c r="S352" i="1" s="1"/>
  <c r="R355" i="1"/>
  <c r="R352" i="1" s="1"/>
  <c r="Q355" i="1"/>
  <c r="Q352" i="1" s="1"/>
  <c r="V343" i="1"/>
  <c r="V341" i="1" s="1"/>
  <c r="T343" i="1"/>
  <c r="T341" i="1" s="1"/>
  <c r="S343" i="1"/>
  <c r="S341" i="1" s="1"/>
  <c r="R343" i="1"/>
  <c r="R341" i="1" s="1"/>
  <c r="Q343" i="1"/>
  <c r="Q341" i="1" s="1"/>
  <c r="T324" i="1"/>
  <c r="T321" i="1" s="1"/>
  <c r="T319" i="1" s="1"/>
  <c r="S324" i="1"/>
  <c r="S321" i="1" s="1"/>
  <c r="S319" i="1" s="1"/>
  <c r="V321" i="1"/>
  <c r="V319" i="1" s="1"/>
  <c r="R321" i="1"/>
  <c r="R319" i="1" s="1"/>
  <c r="Q321" i="1"/>
  <c r="Q319" i="1" s="1"/>
  <c r="V310" i="1"/>
  <c r="V308" i="1" s="1"/>
  <c r="T310" i="1"/>
  <c r="T308" i="1" s="1"/>
  <c r="S310" i="1"/>
  <c r="S308" i="1" s="1"/>
  <c r="R310" i="1"/>
  <c r="R308" i="1" s="1"/>
  <c r="Q310" i="1"/>
  <c r="Q308" i="1" s="1"/>
  <c r="V304" i="1"/>
  <c r="T304" i="1"/>
  <c r="S304" i="1"/>
  <c r="R304" i="1"/>
  <c r="Q304" i="1"/>
  <c r="V302" i="1"/>
  <c r="T302" i="1"/>
  <c r="S302" i="1"/>
  <c r="R302" i="1"/>
  <c r="Q302" i="1"/>
  <c r="V300" i="1"/>
  <c r="T300" i="1"/>
  <c r="S300" i="1"/>
  <c r="R300" i="1"/>
  <c r="Q300" i="1"/>
  <c r="V297" i="1"/>
  <c r="T297" i="1"/>
  <c r="S297" i="1"/>
  <c r="R297" i="1"/>
  <c r="Q297" i="1"/>
  <c r="V294" i="1"/>
  <c r="T294" i="1"/>
  <c r="S294" i="1"/>
  <c r="R294" i="1"/>
  <c r="Q294" i="1"/>
  <c r="V292" i="1"/>
  <c r="T292" i="1"/>
  <c r="S292" i="1"/>
  <c r="R292" i="1"/>
  <c r="Q292" i="1"/>
  <c r="V290" i="1"/>
  <c r="T290" i="1"/>
  <c r="S290" i="1"/>
  <c r="R290" i="1"/>
  <c r="Q290" i="1"/>
  <c r="T263" i="1"/>
  <c r="S263" i="1"/>
  <c r="R263" i="1"/>
  <c r="Q263" i="1"/>
  <c r="T252" i="1"/>
  <c r="S252" i="1"/>
  <c r="R252" i="1"/>
  <c r="Q252" i="1"/>
  <c r="T160" i="1"/>
  <c r="S160" i="1"/>
  <c r="R160" i="1"/>
  <c r="Q160" i="1"/>
  <c r="T157" i="1"/>
  <c r="S157" i="1"/>
  <c r="R157" i="1"/>
  <c r="Q157" i="1"/>
  <c r="T110" i="1"/>
  <c r="S110" i="1"/>
  <c r="R110" i="1"/>
  <c r="Q110" i="1"/>
  <c r="T107" i="1"/>
  <c r="S107" i="1"/>
  <c r="R107" i="1"/>
  <c r="Q107" i="1"/>
  <c r="S103" i="1"/>
  <c r="R103" i="1"/>
  <c r="Q103" i="1"/>
  <c r="V100" i="1"/>
  <c r="V91" i="1" s="1"/>
  <c r="V89" i="1" s="1"/>
  <c r="T93" i="1"/>
  <c r="T91" i="1" s="1"/>
  <c r="T89" i="1" s="1"/>
  <c r="S93" i="1"/>
  <c r="R93" i="1"/>
  <c r="Q93" i="1"/>
  <c r="V92" i="1"/>
  <c r="T83" i="1"/>
  <c r="T81" i="1" s="1"/>
  <c r="S83" i="1"/>
  <c r="S81" i="1" s="1"/>
  <c r="R83" i="1"/>
  <c r="R81" i="1" s="1"/>
  <c r="Q83" i="1"/>
  <c r="Q81" i="1" s="1"/>
  <c r="V74" i="1"/>
  <c r="T74" i="1"/>
  <c r="S74" i="1"/>
  <c r="R74" i="1"/>
  <c r="Q74" i="1"/>
  <c r="V65" i="1"/>
  <c r="S65" i="1"/>
  <c r="R65" i="1"/>
  <c r="Q65" i="1"/>
  <c r="T60" i="1"/>
  <c r="S60" i="1"/>
  <c r="R60" i="1"/>
  <c r="T59" i="1"/>
  <c r="S59" i="1"/>
  <c r="R59" i="1"/>
  <c r="T58" i="1"/>
  <c r="S58" i="1"/>
  <c r="R58" i="1"/>
  <c r="V57" i="1"/>
  <c r="Q57" i="1"/>
  <c r="V52" i="1"/>
  <c r="T52" i="1"/>
  <c r="S52" i="1"/>
  <c r="R52" i="1"/>
  <c r="Q52" i="1"/>
  <c r="V39" i="1"/>
  <c r="T39" i="1"/>
  <c r="S39" i="1"/>
  <c r="R39" i="1"/>
  <c r="Q39" i="1"/>
  <c r="T38" i="1"/>
  <c r="S38" i="1"/>
  <c r="R38" i="1"/>
  <c r="T37" i="1"/>
  <c r="S37" i="1"/>
  <c r="R37" i="1"/>
  <c r="V34" i="1"/>
  <c r="Q34" i="1"/>
  <c r="V32" i="1"/>
  <c r="T32" i="1"/>
  <c r="S32" i="1"/>
  <c r="R32" i="1"/>
  <c r="Q32" i="1"/>
  <c r="V30" i="1"/>
  <c r="T30" i="1"/>
  <c r="S30" i="1"/>
  <c r="R30" i="1"/>
  <c r="Q30" i="1"/>
  <c r="V25" i="1"/>
  <c r="T25" i="1"/>
  <c r="S25" i="1"/>
  <c r="R25" i="1"/>
  <c r="Q25" i="1"/>
  <c r="V19" i="1"/>
  <c r="T19" i="1"/>
  <c r="S19" i="1"/>
  <c r="R19" i="1"/>
  <c r="Q19" i="1"/>
  <c r="P137" i="2" l="1"/>
  <c r="Q101" i="3"/>
  <c r="Q99" i="3" s="1"/>
  <c r="Q97" i="3" s="1"/>
  <c r="Q137" i="2"/>
  <c r="Q135" i="2" s="1"/>
  <c r="Q133" i="2" s="1"/>
  <c r="T115" i="3"/>
  <c r="R135" i="3"/>
  <c r="U135" i="3"/>
  <c r="Q64" i="2"/>
  <c r="P13" i="3"/>
  <c r="P11" i="3" s="1"/>
  <c r="P9" i="3" s="1"/>
  <c r="V13" i="3"/>
  <c r="R115" i="3"/>
  <c r="V183" i="5"/>
  <c r="Q7" i="4"/>
  <c r="Q5" i="4" s="1"/>
  <c r="U34" i="1"/>
  <c r="T61" i="1"/>
  <c r="U371" i="1"/>
  <c r="U369" i="1" s="1"/>
  <c r="U367" i="1" s="1"/>
  <c r="Q61" i="1"/>
  <c r="V61" i="1"/>
  <c r="S91" i="1"/>
  <c r="S89" i="1" s="1"/>
  <c r="S288" i="1"/>
  <c r="R288" i="1"/>
  <c r="T34" i="1"/>
  <c r="R61" i="1"/>
  <c r="Q369" i="1"/>
  <c r="Q367" i="1" s="1"/>
  <c r="Q362" i="1" s="1"/>
  <c r="Q360" i="1" s="1"/>
  <c r="T369" i="1"/>
  <c r="T367" i="1" s="1"/>
  <c r="T57" i="1"/>
  <c r="T288" i="1"/>
  <c r="R296" i="1"/>
  <c r="T296" i="1"/>
  <c r="U91" i="1"/>
  <c r="U89" i="1" s="1"/>
  <c r="U288" i="1"/>
  <c r="S34" i="1"/>
  <c r="R91" i="1"/>
  <c r="R89" i="1" s="1"/>
  <c r="U296" i="1"/>
  <c r="R34" i="1"/>
  <c r="R57" i="1"/>
  <c r="R14" i="1" s="1"/>
  <c r="S57" i="1"/>
  <c r="S61" i="1"/>
  <c r="Q14" i="1"/>
  <c r="V14" i="1"/>
  <c r="S369" i="1"/>
  <c r="S367" i="1" s="1"/>
  <c r="S362" i="1" s="1"/>
  <c r="S360" i="1" s="1"/>
  <c r="U57" i="1"/>
  <c r="U14" i="1" s="1"/>
  <c r="Q296" i="1"/>
  <c r="V296" i="1"/>
  <c r="U61" i="1"/>
  <c r="U7" i="4"/>
  <c r="U5" i="4" s="1"/>
  <c r="U117" i="4" s="1"/>
  <c r="P7" i="4"/>
  <c r="P5" i="4" s="1"/>
  <c r="R7" i="4"/>
  <c r="R5" i="4" s="1"/>
  <c r="T7" i="4"/>
  <c r="T5" i="4" s="1"/>
  <c r="T117" i="4" s="1"/>
  <c r="T183" i="5"/>
  <c r="U183" i="5"/>
  <c r="T13" i="3"/>
  <c r="T11" i="3" s="1"/>
  <c r="T9" i="3" s="1"/>
  <c r="R101" i="3"/>
  <c r="R99" i="3" s="1"/>
  <c r="R97" i="3" s="1"/>
  <c r="R13" i="3"/>
  <c r="T85" i="3"/>
  <c r="Q72" i="3"/>
  <c r="Q11" i="3" s="1"/>
  <c r="Q9" i="3" s="1"/>
  <c r="R85" i="3"/>
  <c r="P115" i="3"/>
  <c r="V115" i="3"/>
  <c r="P135" i="3"/>
  <c r="V135" i="3"/>
  <c r="T135" i="3"/>
  <c r="U85" i="3"/>
  <c r="P78" i="2"/>
  <c r="P11" i="2"/>
  <c r="V11" i="2"/>
  <c r="R31" i="2"/>
  <c r="R11" i="2" s="1"/>
  <c r="R78" i="2"/>
  <c r="Q78" i="2"/>
  <c r="U137" i="2"/>
  <c r="U135" i="2" s="1"/>
  <c r="U133" i="2" s="1"/>
  <c r="T31" i="2"/>
  <c r="V137" i="2"/>
  <c r="V135" i="2" s="1"/>
  <c r="V133" i="2" s="1"/>
  <c r="U58" i="2"/>
  <c r="R64" i="2"/>
  <c r="P135" i="2"/>
  <c r="P133" i="2" s="1"/>
  <c r="U31" i="2"/>
  <c r="U11" i="2" s="1"/>
  <c r="Q31" i="2"/>
  <c r="Q11" i="2" s="1"/>
  <c r="T58" i="2"/>
  <c r="T137" i="2"/>
  <c r="T135" i="2" s="1"/>
  <c r="T133" i="2" s="1"/>
  <c r="U78" i="2"/>
  <c r="P64" i="2"/>
  <c r="V64" i="2"/>
  <c r="V10" i="2" s="1"/>
  <c r="V8" i="2" s="1"/>
  <c r="T78" i="2"/>
  <c r="R137" i="2"/>
  <c r="R135" i="2" s="1"/>
  <c r="R133" i="2" s="1"/>
  <c r="U64" i="2"/>
  <c r="U115" i="3"/>
  <c r="U13" i="3"/>
  <c r="U11" i="3" s="1"/>
  <c r="U9" i="3" s="1"/>
  <c r="U101" i="3"/>
  <c r="V11" i="3"/>
  <c r="V9" i="3" s="1"/>
  <c r="T360" i="1"/>
  <c r="Q288" i="1"/>
  <c r="V288" i="1"/>
  <c r="R369" i="1"/>
  <c r="R367" i="1" s="1"/>
  <c r="R362" i="1" s="1"/>
  <c r="R360" i="1" s="1"/>
  <c r="T14" i="1"/>
  <c r="Q91" i="1"/>
  <c r="Q89" i="1" s="1"/>
  <c r="S296" i="1"/>
  <c r="V369" i="1"/>
  <c r="V367" i="1" s="1"/>
  <c r="R10" i="2" l="1"/>
  <c r="R8" i="2" s="1"/>
  <c r="V99" i="3"/>
  <c r="V97" i="3" s="1"/>
  <c r="P10" i="2"/>
  <c r="P8" i="2" s="1"/>
  <c r="Q10" i="2"/>
  <c r="Q8" i="2" s="1"/>
  <c r="T99" i="3"/>
  <c r="T97" i="3" s="1"/>
  <c r="P99" i="3"/>
  <c r="P97" i="3" s="1"/>
  <c r="R11" i="3"/>
  <c r="R9" i="3" s="1"/>
  <c r="V12" i="1"/>
  <c r="V398" i="1" s="1"/>
  <c r="S14" i="1"/>
  <c r="S12" i="1" s="1"/>
  <c r="S10" i="1" s="1"/>
  <c r="R12" i="1"/>
  <c r="R10" i="1" s="1"/>
  <c r="Q12" i="1"/>
  <c r="Q10" i="1" s="1"/>
  <c r="T12" i="1"/>
  <c r="T398" i="1" s="1"/>
  <c r="U12" i="1"/>
  <c r="V168" i="3"/>
  <c r="T168" i="3"/>
  <c r="T11" i="2"/>
  <c r="T10" i="2" s="1"/>
  <c r="T8" i="2" s="1"/>
  <c r="T209" i="2" s="1"/>
  <c r="U10" i="2"/>
  <c r="U8" i="2" s="1"/>
  <c r="U209" i="2" s="1"/>
  <c r="U99" i="3"/>
  <c r="U97" i="3" s="1"/>
  <c r="U168" i="3" s="1"/>
  <c r="U10" i="1" l="1"/>
  <c r="U398" i="1"/>
  <c r="U410" i="1" s="1"/>
  <c r="V10" i="1"/>
  <c r="T10" i="1"/>
  <c r="W414" i="1" l="1"/>
  <c r="U417" i="1"/>
</calcChain>
</file>

<file path=xl/comments1.xml><?xml version="1.0" encoding="utf-8"?>
<comments xmlns="http://schemas.openxmlformats.org/spreadsheetml/2006/main">
  <authors>
    <author>Nur Fitriah</author>
    <author/>
    <author>peipd_01@outlook.com</author>
  </authors>
  <commentList>
    <comment ref="T59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mengakomodir mobil rush</t>
        </r>
      </text>
    </comment>
    <comment ref="U59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mengakomodir mobil rush</t>
        </r>
      </text>
    </comment>
    <comment ref="M87" authorId="1" shapeId="0">
      <text>
        <r>
          <rPr>
            <sz val="11"/>
            <color theme="1"/>
            <rFont val="Calibri"/>
            <family val="2"/>
            <scheme val="minor"/>
          </rPr>
          <t>dewi susanti:
jadi 2 unit</t>
        </r>
      </text>
    </comment>
    <comment ref="N87" authorId="1" shapeId="0">
      <text>
        <r>
          <rPr>
            <sz val="11"/>
            <color theme="1"/>
            <rFont val="Calibri"/>
            <family val="2"/>
            <scheme val="minor"/>
          </rPr>
          <t xml:space="preserve">dewi susanti:
kampung palembang
</t>
        </r>
      </text>
    </comment>
    <comment ref="O87" authorId="1" shapeId="0">
      <text>
        <r>
          <rPr>
            <sz val="11"/>
            <color theme="1"/>
            <rFont val="Calibri"/>
            <family val="2"/>
            <scheme val="minor"/>
          </rPr>
          <t xml:space="preserve">dewi susanti:
kampung palembang
</t>
        </r>
      </text>
    </comment>
    <comment ref="S87" authorId="1" shapeId="0">
      <text>
        <r>
          <rPr>
            <sz val="11"/>
            <color theme="1"/>
            <rFont val="Calibri"/>
            <family val="2"/>
            <scheme val="minor"/>
          </rPr>
          <t xml:space="preserve">dewi susanti:
kampung palembang
</t>
        </r>
      </text>
    </comment>
    <comment ref="U93" authorId="2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penambahan anggaran reses sebesar 1.625.000.000 dan 360 juta untuk kawasan kumuh</t>
        </r>
      </text>
    </comment>
    <comment ref="O94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60jt</t>
        </r>
      </text>
    </comment>
    <comment ref="S94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60jt</t>
        </r>
      </text>
    </comment>
    <comment ref="O95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120 jt</t>
        </r>
      </text>
    </comment>
    <comment ref="S95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120 jt</t>
        </r>
      </text>
    </comment>
    <comment ref="O96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240 jt</t>
        </r>
      </text>
    </comment>
    <comment ref="S96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240 jt</t>
        </r>
      </text>
    </comment>
    <comment ref="O97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300jt</t>
        </r>
      </text>
    </comment>
    <comment ref="S97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300jt</t>
        </r>
      </text>
    </comment>
    <comment ref="O98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120jt</t>
        </r>
      </text>
    </comment>
    <comment ref="S98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120jt</t>
        </r>
      </text>
    </comment>
    <comment ref="Q108" authorId="1" shapeId="0">
      <text>
        <r>
          <rPr>
            <sz val="11"/>
            <color theme="1"/>
            <rFont val="Calibri"/>
            <family val="2"/>
            <scheme val="minor"/>
          </rPr>
          <t>peipd_01@outlook.com:
untuk biaya pendamping BSPS dalam bentuk sharing upah @2,5jt</t>
        </r>
      </text>
    </comment>
    <comment ref="R108" authorId="1" shapeId="0">
      <text>
        <r>
          <rPr>
            <sz val="11"/>
            <color theme="1"/>
            <rFont val="Calibri"/>
            <family val="2"/>
            <scheme val="minor"/>
          </rPr>
          <t>peipd_01@outlook.com:
untuk biaya pendamping BSPS dalam bentuk sharing upah @2,5jt</t>
        </r>
      </text>
    </comment>
    <comment ref="T108" authorId="1" shapeId="0">
      <text>
        <r>
          <rPr>
            <sz val="11"/>
            <color theme="1"/>
            <rFont val="Calibri"/>
            <family val="2"/>
            <scheme val="minor"/>
          </rPr>
          <t>peipd_01@outlook.com:
untuk biaya pendamping BSPS dalam bentuk sharing upah @2,5jt</t>
        </r>
      </text>
    </comment>
    <comment ref="U108" authorId="1" shapeId="0">
      <text>
        <r>
          <rPr>
            <sz val="11"/>
            <color theme="1"/>
            <rFont val="Calibri"/>
            <family val="2"/>
            <scheme val="minor"/>
          </rPr>
          <t>peipd_01@outlook.com:
untuk biaya pendamping BSPS dalam bentuk sharing upah @2,5jt</t>
        </r>
      </text>
    </comment>
    <comment ref="Q112" authorId="1" shapeId="0">
      <text>
        <r>
          <rPr>
            <sz val="11"/>
            <color theme="1"/>
            <rFont val="Calibri"/>
            <family val="2"/>
            <scheme val="minor"/>
          </rPr>
          <t>lokasi harus sudah ada pada saat pembahasan rancangan RKPD</t>
        </r>
      </text>
    </comment>
    <comment ref="R112" authorId="1" shapeId="0">
      <text>
        <r>
          <rPr>
            <sz val="11"/>
            <color theme="1"/>
            <rFont val="Calibri"/>
            <family val="2"/>
            <scheme val="minor"/>
          </rPr>
          <t>lokasi harus sudah ada pada saat pembahasan rancangan RKPD</t>
        </r>
      </text>
    </comment>
    <comment ref="T112" authorId="1" shapeId="0">
      <text>
        <r>
          <rPr>
            <sz val="11"/>
            <color theme="1"/>
            <rFont val="Calibri"/>
            <family val="2"/>
            <scheme val="minor"/>
          </rPr>
          <t>lokasi harus sudah ada pada saat pembahasan rancangan RKPD</t>
        </r>
      </text>
    </comment>
    <comment ref="U112" authorId="1" shapeId="0">
      <text>
        <r>
          <rPr>
            <sz val="11"/>
            <color theme="1"/>
            <rFont val="Calibri"/>
            <family val="2"/>
            <scheme val="minor"/>
          </rPr>
          <t>lokasi harus sudah ada pada saat pembahasan rancangan RKPD
panambahan anggaran reses sebesar 2280000000</t>
        </r>
      </text>
    </comment>
    <comment ref="O113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100jt</t>
        </r>
      </text>
    </comment>
    <comment ref="S113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100jt</t>
        </r>
      </text>
    </comment>
    <comment ref="O114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80 jt</t>
        </r>
      </text>
    </comment>
    <comment ref="S114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80 jt</t>
        </r>
      </text>
    </comment>
    <comment ref="O115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200jt</t>
        </r>
      </text>
    </comment>
    <comment ref="S115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200jt</t>
        </r>
      </text>
    </comment>
    <comment ref="O116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100jt</t>
        </r>
      </text>
    </comment>
    <comment ref="S116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100jt</t>
        </r>
      </text>
    </comment>
    <comment ref="M143" authorId="1" shapeId="0">
      <text>
        <r>
          <rPr>
            <sz val="11"/>
            <color theme="1"/>
            <rFont val="Calibri"/>
            <family val="2"/>
            <scheme val="minor"/>
          </rPr>
          <t>96 titik lampu jalan musren dihapus</t>
        </r>
      </text>
    </comment>
    <comment ref="U143" authorId="2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Nambah anggaran reses sebesar 5.220.000.000</t>
        </r>
      </text>
    </comment>
    <comment ref="O144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50 jt</t>
        </r>
      </text>
    </comment>
    <comment ref="S144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50 jt</t>
        </r>
      </text>
    </comment>
    <comment ref="O145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500 jt</t>
        </r>
      </text>
    </comment>
    <comment ref="S145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500 jt</t>
        </r>
      </text>
    </comment>
    <comment ref="O146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 M</t>
        </r>
      </text>
    </comment>
    <comment ref="S146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 M</t>
        </r>
      </text>
    </comment>
    <comment ref="O147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140 jt</t>
        </r>
      </text>
    </comment>
    <comment ref="S147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140 jt</t>
        </r>
      </text>
    </comment>
    <comment ref="O148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150 jt</t>
        </r>
      </text>
    </comment>
    <comment ref="S148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150 jt</t>
        </r>
      </text>
    </comment>
    <comment ref="O149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70 jt</t>
        </r>
      </text>
    </comment>
    <comment ref="S149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70 jt</t>
        </r>
      </text>
    </comment>
    <comment ref="O150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70 jt</t>
        </r>
      </text>
    </comment>
    <comment ref="S150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70 jt</t>
        </r>
      </text>
    </comment>
    <comment ref="M184" authorId="1" shapeId="0">
      <text>
        <r>
          <rPr>
            <sz val="11"/>
            <color theme="1"/>
            <rFont val="Calibri"/>
            <family val="2"/>
            <scheme val="minor"/>
          </rPr>
          <t xml:space="preserve">dewi susanti:
</t>
        </r>
      </text>
    </comment>
    <comment ref="N184" authorId="1" shapeId="0">
      <text>
        <r>
          <rPr>
            <sz val="11"/>
            <color theme="1"/>
            <rFont val="Calibri"/>
            <family val="2"/>
            <scheme val="minor"/>
          </rPr>
          <t xml:space="preserve">dewi susanti:
</t>
        </r>
      </text>
    </comment>
    <comment ref="O184" authorId="1" shapeId="0">
      <text>
        <r>
          <rPr>
            <sz val="11"/>
            <color theme="1"/>
            <rFont val="Calibri"/>
            <family val="2"/>
            <scheme val="minor"/>
          </rPr>
          <t xml:space="preserve">dewi susanti:
</t>
        </r>
      </text>
    </comment>
    <comment ref="S184" authorId="1" shapeId="0">
      <text>
        <r>
          <rPr>
            <sz val="11"/>
            <color theme="1"/>
            <rFont val="Calibri"/>
            <family val="2"/>
            <scheme val="minor"/>
          </rPr>
          <t xml:space="preserve">dewi susanti:
</t>
        </r>
      </text>
    </comment>
    <comment ref="U184" authorId="2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penambahan anggaran reses sebesar 10 juta</t>
        </r>
      </text>
    </comment>
    <comment ref="M187" authorId="1" shapeId="0">
      <text>
        <r>
          <rPr>
            <sz val="11"/>
            <color theme="1"/>
            <rFont val="Calibri"/>
            <family val="2"/>
            <scheme val="minor"/>
          </rPr>
          <t xml:space="preserve">
Kelapa, parittiga, Muntok</t>
        </r>
      </text>
    </comment>
    <comment ref="N187" authorId="1" shapeId="0">
      <text>
        <r>
          <rPr>
            <sz val="11"/>
            <color theme="1"/>
            <rFont val="Calibri"/>
            <family val="2"/>
            <scheme val="minor"/>
          </rPr>
          <t xml:space="preserve">
Kelapa, parittiga, Muntok</t>
        </r>
      </text>
    </comment>
    <comment ref="O187" authorId="1" shapeId="0">
      <text>
        <r>
          <rPr>
            <sz val="11"/>
            <color theme="1"/>
            <rFont val="Calibri"/>
            <family val="2"/>
            <scheme val="minor"/>
          </rPr>
          <t xml:space="preserve">
Kelapa, parittiga, Muntok</t>
        </r>
      </text>
    </comment>
    <comment ref="S187" authorId="1" shapeId="0">
      <text>
        <r>
          <rPr>
            <sz val="11"/>
            <color theme="1"/>
            <rFont val="Calibri"/>
            <family val="2"/>
            <scheme val="minor"/>
          </rPr>
          <t xml:space="preserve">
Kelapa, parittiga, Muntok</t>
        </r>
      </text>
    </comment>
    <comment ref="T190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penyediaan landskap gedung uji KIR</t>
        </r>
      </text>
    </comment>
    <comment ref="U190" authorId="0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penyediaan landskap gedung uji KIR</t>
        </r>
      </text>
    </comment>
  </commentList>
</comments>
</file>

<file path=xl/comments2.xml><?xml version="1.0" encoding="utf-8"?>
<comments xmlns="http://schemas.openxmlformats.org/spreadsheetml/2006/main">
  <authors>
    <author>peipd_01@outlook.com</author>
    <author>Nur Fitriah</author>
  </authors>
  <commentList>
    <comment ref="U27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penambahan P3K sebanya 5 orang sebesar 213.920.000</t>
        </r>
      </text>
    </comment>
    <comment ref="U63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penambahan anggaran untuk mengakomodir pergantian STNK sebanyak 45 unit</t>
        </r>
      </text>
    </comment>
    <comment ref="T114" authorId="1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penambahan kendaraan operasional</t>
        </r>
      </text>
    </comment>
    <comment ref="U114" authorId="1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penambahan kendaraan operasional</t>
        </r>
      </text>
    </comment>
    <comment ref="S126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penambahan reses di desa air bulin tumbak petar dan dendang</t>
        </r>
      </text>
    </comment>
    <comment ref="U126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penambahan anggaran reses sebesar 830juta</t>
        </r>
      </text>
    </comment>
    <comment ref="T165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penambahan untuk mengakomodir pemeliharaan, bbm dan pajak kendaraan operasional (mobil double gardan)</t>
        </r>
      </text>
    </comment>
    <comment ref="U165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penambahan untuk mengakomodir pemeliharaan, bbm dan pajak kendaraan operasional (mobil double gardan)</t>
        </r>
      </text>
    </comment>
    <comment ref="R166" authorId="1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Pembuatan akta notaris kelompok ekonomi petani 5 jt Musren</t>
        </r>
      </text>
    </comment>
    <comment ref="T166" authorId="1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Pembuatan akta notaris kelompok ekonomi petani 5 jt Musren</t>
        </r>
      </text>
    </comment>
    <comment ref="U166" authorId="1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Pembuatan akta notaris kelompok ekonomi petani 5 jt Musren</t>
        </r>
      </text>
    </comment>
  </commentList>
</comments>
</file>

<file path=xl/comments3.xml><?xml version="1.0" encoding="utf-8"?>
<comments xmlns="http://schemas.openxmlformats.org/spreadsheetml/2006/main">
  <authors>
    <author>peipd_01@outlook.com</author>
    <author>Nur Fitriah</author>
  </authors>
  <commentList>
    <comment ref="P25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penambahan sebanyak 7 orang P3K</t>
        </r>
      </text>
    </comment>
    <comment ref="U25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51" authorId="1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penyesuaian ijazah dari SMA ke S1</t>
        </r>
      </text>
    </comment>
    <comment ref="U51" authorId="1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penyesuaian ijazah dari SMA ke S1</t>
        </r>
      </text>
    </comment>
    <comment ref="P114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pasar muntok dan pasar terminal kelapa</t>
        </r>
      </text>
    </comment>
    <comment ref="T114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untuk pemeliharaan kebersihan, iuran JKN BPJS (ketenagakerjaan)  pasar muntok , alat listrik</t>
        </r>
      </text>
    </comment>
  </commentList>
</comments>
</file>

<file path=xl/comments4.xml><?xml version="1.0" encoding="utf-8"?>
<comments xmlns="http://schemas.openxmlformats.org/spreadsheetml/2006/main">
  <authors>
    <author>peipd_01@outlook.com</author>
    <author/>
  </authors>
  <commentList>
    <comment ref="S21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menambah 2 orang P3K dan 1 </t>
        </r>
      </text>
    </comment>
    <comment ref="V30" authorId="1" shapeId="0">
      <text>
        <r>
          <rPr>
            <sz val="11"/>
            <color theme="1"/>
            <rFont val="Calibri"/>
            <family val="2"/>
            <scheme val="minor"/>
          </rPr>
          <t xml:space="preserve">perencanaan: sesuai dengan hasil pembahasan 13 des
</t>
        </r>
      </text>
    </comment>
    <comment ref="V31" authorId="1" shapeId="0">
      <text>
        <r>
          <rPr>
            <sz val="11"/>
            <color theme="1"/>
            <rFont val="Calibri"/>
            <family val="2"/>
            <scheme val="minor"/>
          </rPr>
          <t xml:space="preserve">perencanaan: sesuai dengan hasil pembahasan 13 des
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14 motor dan 1 roda 3</t>
        </r>
      </text>
    </comment>
    <comment ref="U50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penambahan anggaran untuk membayar tunggakan pajak dan ganti plat</t>
        </r>
      </text>
    </comment>
    <comment ref="S63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reses 23 unit</t>
        </r>
      </text>
    </comment>
  </commentList>
</comments>
</file>

<file path=xl/comments5.xml><?xml version="1.0" encoding="utf-8"?>
<comments xmlns="http://schemas.openxmlformats.org/spreadsheetml/2006/main">
  <authors>
    <author>peipd_01@outlook.com</author>
    <author/>
    <author>Nur Fitriah</author>
    <author>Author</author>
  </authors>
  <commentList>
    <comment ref="T41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ditunggu hasil BA RKBMD </t>
        </r>
      </text>
    </comment>
    <comment ref="U41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ditunggu hasil BA RKBMD </t>
        </r>
      </text>
    </comment>
    <comment ref="R54" authorId="1" shapeId="0">
      <text>
        <r>
          <rPr>
            <sz val="11"/>
            <color theme="1"/>
            <rFont val="Calibri"/>
            <family val="2"/>
            <scheme val="minor"/>
          </rPr>
          <t>peipd_01@outlook.com:
mengakomodir penambahan instalasi listrik</t>
        </r>
      </text>
    </comment>
    <comment ref="S54" authorId="1" shapeId="0">
      <text>
        <r>
          <rPr>
            <sz val="11"/>
            <color theme="1"/>
            <rFont val="Calibri"/>
            <family val="2"/>
            <scheme val="minor"/>
          </rPr>
          <t>peipd_01@outlook.com:
mengakomodir penambahan instalasi listrik</t>
        </r>
      </text>
    </comment>
    <comment ref="T54" authorId="1" shapeId="0">
      <text>
        <r>
          <rPr>
            <sz val="11"/>
            <color theme="1"/>
            <rFont val="Calibri"/>
            <family val="2"/>
            <scheme val="minor"/>
          </rPr>
          <t>peipd_01@outlook.com:
mengakomodir penambahan instalasi listrik</t>
        </r>
      </text>
    </comment>
    <comment ref="U54" authorId="1" shapeId="0">
      <text>
        <r>
          <rPr>
            <sz val="11"/>
            <color theme="1"/>
            <rFont val="Calibri"/>
            <family val="2"/>
            <scheme val="minor"/>
          </rPr>
          <t>peipd_01@outlook.com:
mengakomodir penambahan instalasi listrik</t>
        </r>
      </text>
    </comment>
    <comment ref="R58" authorId="1" shapeId="0">
      <text>
        <r>
          <rPr>
            <sz val="11"/>
            <color theme="1"/>
            <rFont val="Calibri"/>
            <family val="2"/>
            <scheme val="minor"/>
          </rPr>
          <t>peipd_01@outlook.com:
Mengakomodir 5 mobil dumptruk, 1 mobil tangki dan 1 mobil pickup</t>
        </r>
      </text>
    </comment>
    <comment ref="S58" authorId="1" shapeId="0">
      <text>
        <r>
          <rPr>
            <sz val="11"/>
            <color theme="1"/>
            <rFont val="Calibri"/>
            <family val="2"/>
            <scheme val="minor"/>
          </rPr>
          <t>peipd_01@outlook.com:
Mengakomodir 5 mobil dumptruk, 1 mobil tangki dan 1 mobil pickup</t>
        </r>
      </text>
    </comment>
    <comment ref="T58" authorId="1" shapeId="0">
      <text>
        <r>
          <rPr>
            <sz val="11"/>
            <color theme="1"/>
            <rFont val="Calibri"/>
            <family val="2"/>
            <scheme val="minor"/>
          </rPr>
          <t>peipd_01@outlook.com:
Mengakomodir 5 mobil dumptruk, 1 mobil tangki dan 1 mobil pickup</t>
        </r>
      </text>
    </comment>
    <comment ref="U58" authorId="1" shapeId="0">
      <text>
        <r>
          <rPr>
            <sz val="11"/>
            <color theme="1"/>
            <rFont val="Calibri"/>
            <family val="2"/>
            <scheme val="minor"/>
          </rPr>
          <t>peipd_01@outlook.com:
Mengakomodir 5 mobil dumptruk, 1 mobil tangki dan 1 mobil pickup</t>
        </r>
      </text>
    </comment>
    <comment ref="R60" authorId="1" shapeId="0">
      <text>
        <r>
          <rPr>
            <sz val="11"/>
            <color theme="1"/>
            <rFont val="Calibri"/>
            <family val="2"/>
            <scheme val="minor"/>
          </rPr>
          <t>peipd_01@outlook.com:
penambahan 60 juta untuk mengakomodir rehab sedang gedung ABC</t>
        </r>
      </text>
    </comment>
    <comment ref="S60" authorId="1" shapeId="0">
      <text>
        <r>
          <rPr>
            <sz val="11"/>
            <color theme="1"/>
            <rFont val="Calibri"/>
            <family val="2"/>
            <scheme val="minor"/>
          </rPr>
          <t>peipd_01@outlook.com:
penambahan 60 juta untuk mengakomodir rehab sedang gedung ABC</t>
        </r>
      </text>
    </comment>
    <comment ref="T60" authorId="1" shapeId="0">
      <text>
        <r>
          <rPr>
            <sz val="11"/>
            <color theme="1"/>
            <rFont val="Calibri"/>
            <family val="2"/>
            <scheme val="minor"/>
          </rPr>
          <t>peipd_01@outlook.com:
penambahan 60 juta untuk mengakomodir rehab sedang gedung ABC</t>
        </r>
      </text>
    </comment>
    <comment ref="U60" authorId="1" shapeId="0">
      <text>
        <r>
          <rPr>
            <sz val="11"/>
            <color theme="1"/>
            <rFont val="Calibri"/>
            <family val="2"/>
            <scheme val="minor"/>
          </rPr>
          <t>peipd_01@outlook.com:
penambahan 60 juta untuk mengakomodir rehab sedang gedung ABC</t>
        </r>
      </text>
    </comment>
    <comment ref="M66" authorId="1" shapeId="0">
      <text>
        <r>
          <rPr>
            <sz val="11"/>
            <color theme="1"/>
            <rFont val="Calibri"/>
            <family val="2"/>
            <scheme val="minor"/>
          </rPr>
          <t>User PC:
25 M</t>
        </r>
      </text>
    </comment>
    <comment ref="N66" authorId="1" shapeId="0">
      <text>
        <r>
          <rPr>
            <sz val="11"/>
            <color theme="1"/>
            <rFont val="Calibri"/>
            <family val="2"/>
            <scheme val="minor"/>
          </rPr>
          <t>User PC:
25 M</t>
        </r>
      </text>
    </comment>
    <comment ref="O66" authorId="1" shapeId="0">
      <text>
        <r>
          <rPr>
            <sz val="11"/>
            <color theme="1"/>
            <rFont val="Calibri"/>
            <family val="2"/>
            <scheme val="minor"/>
          </rPr>
          <t>User PC:
25 M</t>
        </r>
      </text>
    </comment>
    <comment ref="P66" authorId="1" shapeId="0">
      <text>
        <r>
          <rPr>
            <sz val="11"/>
            <color theme="1"/>
            <rFont val="Calibri"/>
            <family val="2"/>
            <scheme val="minor"/>
          </rPr>
          <t>User PC:
25 M</t>
        </r>
      </text>
    </comment>
    <comment ref="M67" authorId="1" shapeId="0">
      <text>
        <r>
          <rPr>
            <sz val="11"/>
            <color theme="1"/>
            <rFont val="Calibri"/>
            <family val="2"/>
            <scheme val="minor"/>
          </rPr>
          <t>User PC:
80 M</t>
        </r>
      </text>
    </comment>
    <comment ref="N67" authorId="1" shapeId="0">
      <text>
        <r>
          <rPr>
            <sz val="11"/>
            <color theme="1"/>
            <rFont val="Calibri"/>
            <family val="2"/>
            <scheme val="minor"/>
          </rPr>
          <t>User PC:
80 M</t>
        </r>
      </text>
    </comment>
    <comment ref="O67" authorId="1" shapeId="0">
      <text>
        <r>
          <rPr>
            <sz val="11"/>
            <color theme="1"/>
            <rFont val="Calibri"/>
            <family val="2"/>
            <scheme val="minor"/>
          </rPr>
          <t>User PC:
80 M</t>
        </r>
      </text>
    </comment>
    <comment ref="P67" authorId="1" shapeId="0">
      <text>
        <r>
          <rPr>
            <sz val="11"/>
            <color theme="1"/>
            <rFont val="Calibri"/>
            <family val="2"/>
            <scheme val="minor"/>
          </rPr>
          <t>User PC:
80 M</t>
        </r>
      </text>
    </comment>
    <comment ref="F71" authorId="0" shapeId="0">
      <text>
        <r>
          <rPr>
            <b/>
            <sz val="9"/>
            <color indexed="81"/>
            <rFont val="Tahoma"/>
            <family val="2"/>
          </rPr>
          <t>peipd_01@outlook.com:</t>
        </r>
        <r>
          <rPr>
            <sz val="9"/>
            <color indexed="81"/>
            <rFont val="Tahoma"/>
            <family val="2"/>
          </rPr>
          <t xml:space="preserve">
perkim</t>
        </r>
      </text>
    </comment>
    <comment ref="M73" authorId="1" shapeId="0">
      <text>
        <r>
          <rPr>
            <sz val="11"/>
            <color theme="1"/>
            <rFont val="Calibri"/>
            <family val="2"/>
            <scheme val="minor"/>
          </rPr>
          <t xml:space="preserve">User PC:
200 M
</t>
        </r>
      </text>
    </comment>
    <comment ref="N73" authorId="1" shapeId="0">
      <text>
        <r>
          <rPr>
            <sz val="11"/>
            <color theme="1"/>
            <rFont val="Calibri"/>
            <family val="2"/>
            <scheme val="minor"/>
          </rPr>
          <t xml:space="preserve">User PC:
200 M
</t>
        </r>
      </text>
    </comment>
    <comment ref="O73" authorId="1" shapeId="0">
      <text>
        <r>
          <rPr>
            <sz val="11"/>
            <color theme="1"/>
            <rFont val="Calibri"/>
            <family val="2"/>
            <scheme val="minor"/>
          </rPr>
          <t xml:space="preserve">User PC:
200 M
</t>
        </r>
      </text>
    </comment>
    <comment ref="P73" authorId="1" shapeId="0">
      <text>
        <r>
          <rPr>
            <sz val="11"/>
            <color theme="1"/>
            <rFont val="Calibri"/>
            <family val="2"/>
            <scheme val="minor"/>
          </rPr>
          <t xml:space="preserve">User PC:
200 M
</t>
        </r>
      </text>
    </comment>
    <comment ref="N75" authorId="1" shapeId="0">
      <text>
        <r>
          <rPr>
            <sz val="11"/>
            <color theme="1"/>
            <rFont val="Calibri"/>
            <family val="2"/>
            <scheme val="minor"/>
          </rPr>
          <t xml:space="preserve">peipd_01@outlook.com:
UKL/UPL </t>
        </r>
      </text>
    </comment>
    <comment ref="O75" authorId="1" shapeId="0">
      <text>
        <r>
          <rPr>
            <sz val="11"/>
            <color theme="1"/>
            <rFont val="Calibri"/>
            <family val="2"/>
            <scheme val="minor"/>
          </rPr>
          <t xml:space="preserve">peipd_01@outlook.com:
UKL/UPL </t>
        </r>
      </text>
    </comment>
    <comment ref="P75" authorId="1" shapeId="0">
      <text>
        <r>
          <rPr>
            <sz val="11"/>
            <color theme="1"/>
            <rFont val="Calibri"/>
            <family val="2"/>
            <scheme val="minor"/>
          </rPr>
          <t xml:space="preserve">peipd_01@outlook.com:
UKL/UPL </t>
        </r>
      </text>
    </comment>
    <comment ref="R84" authorId="1" shapeId="0">
      <text>
        <r>
          <rPr>
            <sz val="11"/>
            <color theme="1"/>
            <rFont val="Calibri"/>
            <family val="2"/>
            <scheme val="minor"/>
          </rPr>
          <t>peipd_01@outlook.com:
master plan lokasi parittiga</t>
        </r>
      </text>
    </comment>
    <comment ref="S84" authorId="1" shapeId="0">
      <text>
        <r>
          <rPr>
            <sz val="11"/>
            <color theme="1"/>
            <rFont val="Calibri"/>
            <family val="2"/>
            <scheme val="minor"/>
          </rPr>
          <t>peipd_01@outlook.com:
master plan lokasi parittiga</t>
        </r>
      </text>
    </comment>
    <comment ref="T84" authorId="1" shapeId="0">
      <text>
        <r>
          <rPr>
            <sz val="11"/>
            <color theme="1"/>
            <rFont val="Calibri"/>
            <family val="2"/>
            <scheme val="minor"/>
          </rPr>
          <t>peipd_01@outlook.com:
master plan lokasi parittiga</t>
        </r>
      </text>
    </comment>
    <comment ref="U84" authorId="1" shapeId="0">
      <text>
        <r>
          <rPr>
            <sz val="11"/>
            <color theme="1"/>
            <rFont val="Calibri"/>
            <family val="2"/>
            <scheme val="minor"/>
          </rPr>
          <t>peipd_01@outlook.com:
master plan lokasi parittiga</t>
        </r>
      </text>
    </comment>
    <comment ref="F96" authorId="1" shapeId="0">
      <text>
        <r>
          <rPr>
            <sz val="11"/>
            <color theme="1"/>
            <rFont val="Calibri"/>
            <family val="2"/>
            <scheme val="minor"/>
          </rPr>
          <t>peipd_01@outlook.com:
dokumen evaluasi lingkungan hidup</t>
        </r>
      </text>
    </comment>
    <comment ref="T103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subkegiatan 
mengakomidir reses
</t>
        </r>
      </text>
    </comment>
    <comment ref="U103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subkegiatan 
mengakomidir reses
</t>
        </r>
      </text>
    </comment>
    <comment ref="R116" authorId="1" shapeId="0">
      <text>
        <r>
          <rPr>
            <sz val="11"/>
            <color theme="1"/>
            <rFont val="Calibri"/>
            <family val="2"/>
            <scheme val="minor"/>
          </rPr>
          <t>peipd_01@outlook.com:
pemindahan dari sub kegiatan rekonstruksi jalan desa karena merupakan jalan kabupaten</t>
        </r>
      </text>
    </comment>
    <comment ref="S116" authorId="1" shapeId="0">
      <text>
        <r>
          <rPr>
            <sz val="11"/>
            <color theme="1"/>
            <rFont val="Calibri"/>
            <family val="2"/>
            <scheme val="minor"/>
          </rPr>
          <t>peipd_01@outlook.com:
pemindahan dari sub kegiatan rekonstruksi jalan desa karena merupakan jalan kabupaten</t>
        </r>
      </text>
    </comment>
    <comment ref="T116" authorId="1" shapeId="0">
      <text>
        <r>
          <rPr>
            <sz val="11"/>
            <color theme="1"/>
            <rFont val="Calibri"/>
            <family val="2"/>
            <scheme val="minor"/>
          </rPr>
          <t>peipd_01@outlook.com:
pemindahan dari sub kegiatan rekonstruksi jalan desa karena merupakan jalan kabupaten</t>
        </r>
      </text>
    </comment>
    <comment ref="U116" authorId="1" shapeId="0">
      <text>
        <r>
          <rPr>
            <sz val="11"/>
            <color theme="1"/>
            <rFont val="Calibri"/>
            <family val="2"/>
            <scheme val="minor"/>
          </rPr>
          <t>peipd_01@outlook.com:
pemindahan dari sub kegiatan rekonstruksi jalan desa karena merupakan jalan kabupaten</t>
        </r>
      </text>
    </comment>
    <comment ref="F153" authorId="3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perkim</t>
        </r>
      </text>
    </comment>
    <comment ref="F154" authorId="3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perkim</t>
        </r>
      </text>
    </comment>
    <comment ref="F155" authorId="3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perkim</t>
        </r>
      </text>
    </comment>
    <comment ref="F156" authorId="3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perkim</t>
        </r>
      </text>
    </comment>
    <comment ref="R261" authorId="1" shapeId="0">
      <text>
        <r>
          <rPr>
            <sz val="11"/>
            <color theme="1"/>
            <rFont val="Calibri"/>
            <family val="2"/>
            <scheme val="minor"/>
          </rPr>
          <t>peipd_01@outlook.com:
dipindahkan ke pemeliharaan berkala jalan karena merupakan jalan kabupaten bukan jalan desa</t>
        </r>
      </text>
    </comment>
    <comment ref="S261" authorId="1" shapeId="0">
      <text>
        <r>
          <rPr>
            <sz val="11"/>
            <color theme="1"/>
            <rFont val="Calibri"/>
            <family val="2"/>
            <scheme val="minor"/>
          </rPr>
          <t>peipd_01@outlook.com:
dipindahkan ke pemeliharaan berkala jalan karena merupakan jalan kabupaten bukan jalan desa</t>
        </r>
      </text>
    </comment>
    <comment ref="T261" authorId="1" shapeId="0">
      <text>
        <r>
          <rPr>
            <sz val="11"/>
            <color theme="1"/>
            <rFont val="Calibri"/>
            <family val="2"/>
            <scheme val="minor"/>
          </rPr>
          <t>peipd_01@outlook.com:
dipindahkan ke pemeliharaan berkala jalan karena merupakan jalan kabupaten bukan jalan desa</t>
        </r>
      </text>
    </comment>
    <comment ref="U261" authorId="1" shapeId="0">
      <text>
        <r>
          <rPr>
            <sz val="11"/>
            <color theme="1"/>
            <rFont val="Calibri"/>
            <family val="2"/>
            <scheme val="minor"/>
          </rPr>
          <t>peipd_01@outlook.com:
dipindahkan ke pemeliharaan berkala jalan karena merupakan jalan kabupaten bukan jalan desa</t>
        </r>
      </text>
    </comment>
    <comment ref="R263" authorId="1" shapeId="0">
      <text>
        <r>
          <rPr>
            <sz val="11"/>
            <color theme="1"/>
            <rFont val="Calibri"/>
            <family val="2"/>
            <scheme val="minor"/>
          </rPr>
          <t>peipd_01@outlook.com:
untuk jalan strategis desa, desa harus menetapkan SK jalan strategis desa</t>
        </r>
      </text>
    </comment>
    <comment ref="S263" authorId="1" shapeId="0">
      <text>
        <r>
          <rPr>
            <sz val="11"/>
            <color theme="1"/>
            <rFont val="Calibri"/>
            <family val="2"/>
            <scheme val="minor"/>
          </rPr>
          <t>peipd_01@outlook.com:
untuk jalan strategis desa, desa harus menetapkan SK jalan strategis desa</t>
        </r>
      </text>
    </comment>
    <comment ref="T263" authorId="1" shapeId="0">
      <text>
        <r>
          <rPr>
            <sz val="11"/>
            <color theme="1"/>
            <rFont val="Calibri"/>
            <family val="2"/>
            <scheme val="minor"/>
          </rPr>
          <t>peipd_01@outlook.com:
untuk jalan strategis desa, desa harus menetapkan SK jalan strategis desa</t>
        </r>
      </text>
    </comment>
    <comment ref="U263" authorId="1" shapeId="0">
      <text>
        <r>
          <rPr>
            <sz val="11"/>
            <color theme="1"/>
            <rFont val="Calibri"/>
            <family val="2"/>
            <scheme val="minor"/>
          </rPr>
          <t>peipd_01@outlook.com:
untuk jalan strategis desa, desa harus menetapkan SK jalan strategis desa</t>
        </r>
      </text>
    </comment>
    <comment ref="R265" authorId="1" shapeId="0">
      <text>
        <r>
          <rPr>
            <sz val="11"/>
            <color theme="1"/>
            <rFont val="Calibri"/>
            <family val="2"/>
            <scheme val="minor"/>
          </rPr>
          <t>peipd_01@outlook.com:
dipindahkan ke pemeliharaan berkala jalan karena merupakan jalan kabupaten bukan jalan desa</t>
        </r>
      </text>
    </comment>
    <comment ref="S265" authorId="1" shapeId="0">
      <text>
        <r>
          <rPr>
            <sz val="11"/>
            <color theme="1"/>
            <rFont val="Calibri"/>
            <family val="2"/>
            <scheme val="minor"/>
          </rPr>
          <t>peipd_01@outlook.com:
dipindahkan ke pemeliharaan berkala jalan karena merupakan jalan kabupaten bukan jalan desa</t>
        </r>
      </text>
    </comment>
    <comment ref="T265" authorId="1" shapeId="0">
      <text>
        <r>
          <rPr>
            <sz val="11"/>
            <color theme="1"/>
            <rFont val="Calibri"/>
            <family val="2"/>
            <scheme val="minor"/>
          </rPr>
          <t>peipd_01@outlook.com:
dipindahkan ke pemeliharaan berkala jalan karena merupakan jalan kabupaten bukan jalan desa</t>
        </r>
      </text>
    </comment>
    <comment ref="U265" authorId="1" shapeId="0">
      <text>
        <r>
          <rPr>
            <sz val="11"/>
            <color theme="1"/>
            <rFont val="Calibri"/>
            <family val="2"/>
            <scheme val="minor"/>
          </rPr>
          <t>peipd_01@outlook.com:
dipindahkan ke pemeliharaan berkala jalan karena merupakan jalan kabupaten bukan jalan desa</t>
        </r>
      </text>
    </comment>
    <comment ref="F285" authorId="3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perkim</t>
        </r>
      </text>
    </comment>
    <comment ref="F286" authorId="3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perkim</t>
        </r>
      </text>
    </comment>
    <comment ref="R295" authorId="1" shapeId="0">
      <text>
        <r>
          <rPr>
            <sz val="11"/>
            <color theme="1"/>
            <rFont val="Calibri"/>
            <family val="2"/>
            <scheme val="minor"/>
          </rPr>
          <t>peipd_01@outlook.com
Jumlah SOP/Pedoman Tertib Usaha, Tertib Penyelenggaraan, dan Tertib Pemanfaatan Jasa Konstruksi</t>
        </r>
      </text>
    </comment>
    <comment ref="S295" authorId="1" shapeId="0">
      <text>
        <r>
          <rPr>
            <sz val="11"/>
            <color theme="1"/>
            <rFont val="Calibri"/>
            <family val="2"/>
            <scheme val="minor"/>
          </rPr>
          <t>peipd_01@outlook.com
Jumlah SOP/Pedoman Tertib Usaha, Tertib Penyelenggaraan, dan Tertib Pemanfaatan Jasa Konstruksi</t>
        </r>
      </text>
    </comment>
    <comment ref="T295" authorId="1" shapeId="0">
      <text>
        <r>
          <rPr>
            <sz val="11"/>
            <color theme="1"/>
            <rFont val="Calibri"/>
            <family val="2"/>
            <scheme val="minor"/>
          </rPr>
          <t>peipd_01@outlook.com
Jumlah SOP/Pedoman Tertib Usaha, Tertib Penyelenggaraan, dan Tertib Pemanfaatan Jasa Konstruksi</t>
        </r>
      </text>
    </comment>
    <comment ref="U295" authorId="1" shapeId="0">
      <text>
        <r>
          <rPr>
            <sz val="11"/>
            <color theme="1"/>
            <rFont val="Calibri"/>
            <family val="2"/>
            <scheme val="minor"/>
          </rPr>
          <t>peipd_01@outlook.com
Jumlah SOP/Pedoman Tertib Usaha, Tertib Penyelenggaraan, dan Tertib Pemanfaatan Jasa Konstruksi</t>
        </r>
      </text>
    </comment>
    <comment ref="N297" authorId="1" shapeId="0">
      <text>
        <r>
          <rPr>
            <sz val="11"/>
            <color theme="1"/>
            <rFont val="Calibri"/>
            <family val="2"/>
            <scheme val="minor"/>
          </rPr>
          <t>RRTR Kecamatan Jebus</t>
        </r>
      </text>
    </comment>
    <comment ref="O297" authorId="1" shapeId="0">
      <text>
        <r>
          <rPr>
            <sz val="11"/>
            <color theme="1"/>
            <rFont val="Calibri"/>
            <family val="2"/>
            <scheme val="minor"/>
          </rPr>
          <t>RRTR Kecamatan Jebus</t>
        </r>
      </text>
    </comment>
    <comment ref="P297" authorId="1" shapeId="0">
      <text>
        <r>
          <rPr>
            <sz val="11"/>
            <color theme="1"/>
            <rFont val="Calibri"/>
            <family val="2"/>
            <scheme val="minor"/>
          </rPr>
          <t>RRTR Kecamatan Jebus</t>
        </r>
      </text>
    </comment>
    <comment ref="K298" authorId="1" shapeId="0">
      <text>
        <r>
          <rPr>
            <sz val="11"/>
            <color theme="1"/>
            <rFont val="Calibri"/>
            <family val="2"/>
            <scheme val="minor"/>
          </rPr>
          <t>matek, raperbup, peta dll</t>
        </r>
      </text>
    </comment>
    <comment ref="N300" authorId="1" shapeId="0">
      <text>
        <r>
          <rPr>
            <sz val="11"/>
            <color theme="1"/>
            <rFont val="Calibri"/>
            <family val="2"/>
            <scheme val="minor"/>
          </rPr>
          <t>peipd_01@outlook.com:
Raperbup RRTR kecamatan parittiga</t>
        </r>
      </text>
    </comment>
    <comment ref="O300" authorId="1" shapeId="0">
      <text>
        <r>
          <rPr>
            <sz val="11"/>
            <color theme="1"/>
            <rFont val="Calibri"/>
            <family val="2"/>
            <scheme val="minor"/>
          </rPr>
          <t>peipd_01@outlook.com:
Raperbup RRTR kecamatan parittiga</t>
        </r>
      </text>
    </comment>
    <comment ref="P300" authorId="1" shapeId="0">
      <text>
        <r>
          <rPr>
            <sz val="11"/>
            <color theme="1"/>
            <rFont val="Calibri"/>
            <family val="2"/>
            <scheme val="minor"/>
          </rPr>
          <t>peipd_01@outlook.com:
Raperbup RRTR kecamatan parittiga</t>
        </r>
      </text>
    </comment>
    <comment ref="F337" authorId="3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kesra</t>
        </r>
      </text>
    </comment>
    <comment ref="T339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mengakomodir operasional mobil tinja</t>
        </r>
      </text>
    </comment>
    <comment ref="U339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mengakomodir operasional mobil tinja</t>
        </r>
      </text>
    </comment>
    <comment ref="Q345" authorId="1" shapeId="0">
      <text>
        <r>
          <rPr>
            <sz val="11"/>
            <color theme="1"/>
            <rFont val="Calibri"/>
            <family val="2"/>
            <scheme val="minor"/>
          </rPr>
          <t>dewi susanti:
Mengurangi panjat dinding</t>
        </r>
      </text>
    </comment>
    <comment ref="R345" authorId="1" shapeId="0">
      <text>
        <r>
          <rPr>
            <sz val="11"/>
            <color theme="1"/>
            <rFont val="Calibri"/>
            <family val="2"/>
            <scheme val="minor"/>
          </rPr>
          <t>dewi susanti:
Mengurangi panjat dinding</t>
        </r>
      </text>
    </comment>
    <comment ref="S345" authorId="1" shapeId="0">
      <text>
        <r>
          <rPr>
            <sz val="11"/>
            <color theme="1"/>
            <rFont val="Calibri"/>
            <family val="2"/>
            <scheme val="minor"/>
          </rPr>
          <t>dewi susanti:
Mengurangi panjat dinding</t>
        </r>
      </text>
    </comment>
    <comment ref="T345" authorId="1" shapeId="0">
      <text>
        <r>
          <rPr>
            <sz val="11"/>
            <color theme="1"/>
            <rFont val="Calibri"/>
            <family val="2"/>
            <scheme val="minor"/>
          </rPr>
          <t>dewi susanti:
Mengurangi panjat dinding</t>
        </r>
      </text>
    </comment>
    <comment ref="U345" authorId="1" shapeId="0">
      <text>
        <r>
          <rPr>
            <sz val="11"/>
            <color theme="1"/>
            <rFont val="Calibri"/>
            <family val="2"/>
            <scheme val="minor"/>
          </rPr>
          <t>dewi susanti:
Mengurangi panjat dinding</t>
        </r>
      </text>
    </comment>
    <comment ref="R365" authorId="1" shapeId="0">
      <text>
        <r>
          <rPr>
            <sz val="11"/>
            <color theme="1"/>
            <rFont val="Calibri"/>
            <family val="2"/>
            <scheme val="minor"/>
          </rPr>
          <t>peipd_01@outlook.com:
2 M cluster cina lorong tengah
5 M sport center</t>
        </r>
      </text>
    </comment>
    <comment ref="S365" authorId="1" shapeId="0">
      <text>
        <r>
          <rPr>
            <sz val="11"/>
            <color theme="1"/>
            <rFont val="Calibri"/>
            <family val="2"/>
            <scheme val="minor"/>
          </rPr>
          <t>peipd_01@outlook.com:
2 M cluster cina lorong tengah
5 M sport center</t>
        </r>
      </text>
    </comment>
    <comment ref="T365" authorId="1" shapeId="0">
      <text>
        <r>
          <rPr>
            <sz val="11"/>
            <color theme="1"/>
            <rFont val="Calibri"/>
            <family val="2"/>
            <scheme val="minor"/>
          </rPr>
          <t>peipd_01@outlook.com:
2 M cluster cina lorong tengah
5 M sport center</t>
        </r>
      </text>
    </comment>
    <comment ref="U365" authorId="1" shapeId="0">
      <text>
        <r>
          <rPr>
            <sz val="11"/>
            <color theme="1"/>
            <rFont val="Calibri"/>
            <family val="2"/>
            <scheme val="minor"/>
          </rPr>
          <t>peipd_01@outlook.com:
2 M cluster cina lorong tengah
5 M sport center</t>
        </r>
      </text>
    </comment>
    <comment ref="R374" authorId="1" shapeId="0">
      <text>
        <r>
          <rPr>
            <sz val="11"/>
            <color theme="1"/>
            <rFont val="Calibri"/>
            <family val="2"/>
            <scheme val="minor"/>
          </rPr>
          <t xml:space="preserve">
1. mendukung kawasan industri Tanjung  Ular di Desa Air Limau (2.5 Milyar)
2. pembebasan tanah untuk perluasan kolong retensi dalam rangka pengurangan banjir 30%, seluas 2,7 ha (3.2 Milyar) di sungai ciulong</t>
        </r>
      </text>
    </comment>
    <comment ref="S374" authorId="1" shapeId="0">
      <text>
        <r>
          <rPr>
            <sz val="11"/>
            <color theme="1"/>
            <rFont val="Calibri"/>
            <family val="2"/>
            <scheme val="minor"/>
          </rPr>
          <t xml:space="preserve">
1. mendukung kawasan industri Tanjung  Ular di Desa Air Limau (2.5 Milyar)
2. pembebasan tanah untuk perluasan kolong retensi dalam rangka pengurangan banjir 30%, seluas 2,7 ha (3.2 Milyar) di sungai ciulong</t>
        </r>
      </text>
    </comment>
    <comment ref="Q375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1. mendukung kawasan industri Tanjung  Ular di Desa Air Limau (2.5 Milyar)</t>
        </r>
      </text>
    </comment>
    <comment ref="R375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1. mendukung kawasan industri Tanjung  Ular di Desa Air Limau (2.5 Milyar)</t>
        </r>
      </text>
    </comment>
    <comment ref="S375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1. mendukung kawasan industri Tanjung  Ular di Desa Air Limau (2.5 Milyar)</t>
        </r>
      </text>
    </comment>
    <comment ref="T375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1. mendukung kawasan industri Tanjung  Ular di Desa Air Limau (2.5 Milyar)</t>
        </r>
      </text>
    </comment>
    <comment ref="U375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1. mendukung kawasan industri Tanjung  Ular di Desa Air Limau (2.5 Milyar)</t>
        </r>
      </text>
    </comment>
    <comment ref="R376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2. pembebasan tanah untuk perluasan kolong retensi dalam rangka pengurangan banjir 30%, seluas 2,7 ha (3.2 Milyar) di sungai ciulong</t>
        </r>
      </text>
    </comment>
    <comment ref="S376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2. pembebasan tanah untuk perluasan kolong retensi dalam rangka pengurangan banjir 30%, seluas 2,7 ha (3.2 Milyar) di sungai ciulong</t>
        </r>
      </text>
    </comment>
    <comment ref="T376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2. pembebasan tanah untuk perluasan kolong retensi dalam rangka pengurangan banjir 30%, seluas 2,7 ha (3.2 Milyar) di sungai ciulong</t>
        </r>
      </text>
    </comment>
    <comment ref="U376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2. pembebasan tanah untuk perluasan kolong retensi dalam rangka pengurangan banjir 30%, seluas 2,7 ha (3.2 Milyar) di sungai ciulong</t>
        </r>
      </text>
    </comment>
    <comment ref="T377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200 jt musren ranggi asan
850 jt untuk TPST Kelapa dan Parittiga dan aprisal</t>
        </r>
      </text>
    </comment>
    <comment ref="U377" authorId="2" shapeId="0">
      <text>
        <r>
          <rPr>
            <b/>
            <sz val="9"/>
            <color indexed="81"/>
            <rFont val="Tahoma"/>
            <family val="2"/>
          </rPr>
          <t>Nur Fitriah:</t>
        </r>
        <r>
          <rPr>
            <sz val="9"/>
            <color indexed="81"/>
            <rFont val="Tahoma"/>
            <family val="2"/>
          </rPr>
          <t xml:space="preserve">
200 jt musren ranggi asan
850 jt untuk TPST Kelapa dan Parittiga dan aprisal</t>
        </r>
      </text>
    </comment>
  </commentList>
</comments>
</file>

<file path=xl/sharedStrings.xml><?xml version="1.0" encoding="utf-8"?>
<sst xmlns="http://schemas.openxmlformats.org/spreadsheetml/2006/main" count="5372" uniqueCount="1825">
  <si>
    <t>Kode</t>
  </si>
  <si>
    <t>Urusan/ Bidang Urusan Pemerintahan Daerah Dan Program/ Kegiatan</t>
  </si>
  <si>
    <t>Prioritas Daerah</t>
  </si>
  <si>
    <t>Sasaran Daerah</t>
  </si>
  <si>
    <t>Indikator</t>
  </si>
  <si>
    <t>Target</t>
  </si>
  <si>
    <t>Lokasi</t>
  </si>
  <si>
    <t>Indikator Kinerja</t>
  </si>
  <si>
    <t>Pagu Indikatif Usulan</t>
  </si>
  <si>
    <t>Pagu Indikatif Ranwal</t>
  </si>
  <si>
    <t>Pagu Indikatif Usulan Rancangan</t>
  </si>
  <si>
    <t>Pagu Indikatif  Rancangan Bahas</t>
  </si>
  <si>
    <t>Prakiraan Maju (Rp.)</t>
  </si>
  <si>
    <t>Keterangan</t>
  </si>
  <si>
    <t>Sumber Anggaran</t>
  </si>
  <si>
    <t>Program (1), Kegiatan (2), Subkegiatan (3)</t>
  </si>
  <si>
    <t>Program/Kegiatan/Subkegiatan</t>
  </si>
  <si>
    <t>Prioritas Pembangunan Nasional</t>
  </si>
  <si>
    <t>Tolok Ukur</t>
  </si>
  <si>
    <t>Target Usulan</t>
  </si>
  <si>
    <t>Target Ranwal</t>
  </si>
  <si>
    <t>Target Rancangan</t>
  </si>
  <si>
    <t>03</t>
  </si>
  <si>
    <t>URUSAN PEMERINTAHAN BIDANG PEKERJAAN UMUM DAN PENATAAN RUANG</t>
  </si>
  <si>
    <t>DINAS PEKERJAAN UMUM DAN PENATAAN RUANG</t>
  </si>
  <si>
    <t>01</t>
  </si>
  <si>
    <t>PROGRAM PENUNJANG URUSAN PEMERINTAHAN DAERAH KABUPATEN/KOTA</t>
  </si>
  <si>
    <t>Meningkatkan Kualitas Tata Kelola Pemerintahan</t>
  </si>
  <si>
    <t>Meningkatnya tata kelola pemerintahan yang profesional dan akuntabel</t>
  </si>
  <si>
    <t>Nilai SAKIP</t>
  </si>
  <si>
    <t>Terpenuhinya kebutuhan penunjang Pemerintahan Daerah</t>
  </si>
  <si>
    <t>100 Persen</t>
  </si>
  <si>
    <t>Memperkuat stabilitas Polhukhankam dan transformasi pelayanan publik</t>
  </si>
  <si>
    <t>Opini BPK</t>
  </si>
  <si>
    <t>WTP</t>
  </si>
  <si>
    <t>Maturitas SPIP</t>
  </si>
  <si>
    <t>Berkembang</t>
  </si>
  <si>
    <t>Indeks SPBE</t>
  </si>
  <si>
    <t>Baik</t>
  </si>
  <si>
    <t>Indeks Profesionalitas ASN</t>
  </si>
  <si>
    <t>Perencanaan, Penganggaran, dan Evaluasi Kinerja Perangkat Daerah</t>
  </si>
  <si>
    <t>Terlaksananya Perencanaan, Penganggaran, dan Evaluasi Kinerja Perangkat Daerah</t>
  </si>
  <si>
    <t>Penyusunan Dokumen Perencanaan Perangkat Daerah</t>
  </si>
  <si>
    <t>Kab. Bangka Barat, Mentok, Belo Laut</t>
  </si>
  <si>
    <t>Jumlah Dokumen Perencanaan Perangkat Daerah</t>
  </si>
  <si>
    <t>4 Dokumen</t>
  </si>
  <si>
    <t>Koordinasi dan Penyusunan Dokumen RKA-SKPD</t>
  </si>
  <si>
    <t>Jumlah Dokumen RKA-SKPD dan Laporan Hasil Koordinasi Penyusunan Dokumen RKA-SKPD</t>
  </si>
  <si>
    <t>1 Dokumen</t>
  </si>
  <si>
    <t>Koordinasi dan Penyusunan Dokumen Perubahan RKA-SKPD</t>
  </si>
  <si>
    <t>Jumlah Dokumen Perubahan RKA-SKPD dan Laporan Hasil Koordinasi Penyusunan Dokumen Perubahan RKA-SKPD</t>
  </si>
  <si>
    <t>Koordinasi dan Penyusunan Laporan Capaian Kinerja dan Ikhtisar Realisasi Kinerja SKPD</t>
  </si>
  <si>
    <t>Jumlah Laporan Capaian Kinerja dan Ikhtisar Realisasi Kinerja SKPD dan Laporan Hasil Koordinasi Penyusunan Laporan Capaian Kinerja dan Ikhtisar Realisasi Kinerja SKPD</t>
  </si>
  <si>
    <t>4 Laporan</t>
  </si>
  <si>
    <t>Evaluasi Kinerja Perangkat Daerah</t>
  </si>
  <si>
    <t>Jumlah   Laporan   Evaluasi   Kinerja   Perangkat
Daerah</t>
  </si>
  <si>
    <t>3 Laporan</t>
  </si>
  <si>
    <t>Administrasi Keuangan Perangkat Daerah</t>
  </si>
  <si>
    <t>Terlaksananya pengelolaan Administrasi Keuangan Perangkat Daerah</t>
  </si>
  <si>
    <t>Penyediaan Gaji dan Tunjangan ASN</t>
  </si>
  <si>
    <t>Kab. Bangka Barat, Semua Kecamatan, Semua Kelurahan</t>
  </si>
  <si>
    <t>Jumlah    Orang    yang    Menerima    Gaji    dan
Tunjangan ASN</t>
  </si>
  <si>
    <t>40 Orang/Bulan</t>
  </si>
  <si>
    <t>42 Orang/Bulan</t>
  </si>
  <si>
    <t>Koordinasi dan Penyusunan Laporan Keuangan Akhir Tahun SKPD</t>
  </si>
  <si>
    <t>Jumlah  Laporan  Keuangan  Akhir  Tahun  SKPD dan Laporan  Hasil Koordinasi  Penyusunan Laporan Keuangan Akhir Tahun SKPD</t>
  </si>
  <si>
    <t>1 Laporan</t>
  </si>
  <si>
    <t>Koordinasi dan Penyusunan Laporan Keuangan Bulanan/Triwulanan/Semesteran SKPD</t>
  </si>
  <si>
    <t>Jumlah Laporan  Keuangan  Bulanan/ Triwulanan/ Semesteran SKPD dan Laporan Koordinasi Penyusunan Laporan Keuangan Bulanan/Triwulanan/Semesteran  SKPD</t>
  </si>
  <si>
    <t>2 Laporan</t>
  </si>
  <si>
    <t>Penyusunan Pelaporan dan Analisis Prognosis Realisasi Anggaran</t>
  </si>
  <si>
    <t xml:space="preserve">Jumlah Dokumen Pelaporan dan Analisis Prognosis Realisasi Anggaran </t>
  </si>
  <si>
    <t>2 Dokumen</t>
  </si>
  <si>
    <t>Administrasi Barang Milik Daerah pada Perangkat Daerah</t>
  </si>
  <si>
    <t>Terlaksananya pengelolaan Administrasi Barang Milik Daerah pada Perangkat Daerah</t>
  </si>
  <si>
    <t>Penatausahaan Barang Milik Daerah pada SKPD</t>
  </si>
  <si>
    <t>Jumlah Laporan Penatausahaan  Barang  Milik
Daerah pada SKPD</t>
  </si>
  <si>
    <t>Administrasi Pendapatan Daerah Kewenangan Perangkat Daerah</t>
  </si>
  <si>
    <t>Terlaksananya pengelolaan Administrasi Pendapatan Daerah Kewenangan Perangkat Daerah</t>
  </si>
  <si>
    <t>Pendataan dan Pendaftaran Objek Retribusi Daerah</t>
  </si>
  <si>
    <t>Semua Kabupaten/kota, Semua Kecamatan, Semua Kelurahan</t>
  </si>
  <si>
    <t>Jumlah Data Objek, Subjek dan Wajib Retribusi
Daerah</t>
  </si>
  <si>
    <t>12 Dokumen</t>
  </si>
  <si>
    <t>Administrasi Kepegawaian Perangkat Daerah</t>
  </si>
  <si>
    <t>Terlaksananya pengelolaan Administrasi Kepegawaian Perangkat Daerah</t>
  </si>
  <si>
    <t>Pengadaan Pakaian Dinas Beserta Atribut Kelengkapannya</t>
  </si>
  <si>
    <t>Jumlah Paket Pakaian Dinas beserta Atribut Kelengkapan</t>
  </si>
  <si>
    <t>25 Paket</t>
  </si>
  <si>
    <t>0 Paket</t>
  </si>
  <si>
    <t>Pendataan dan Pengolahan Administrasi Kepegawaian</t>
  </si>
  <si>
    <t>Jumlah Dokumen Pendataan  dan Pengolahan Administrasi Kepegawaian</t>
  </si>
  <si>
    <t>Sosialisasi Peraturan Perundang-Undangan</t>
  </si>
  <si>
    <t>Jumlah Orang  yang  Mengikuti Sosialisasi Peraturan Perundang-Undangan</t>
  </si>
  <si>
    <t>40 orang</t>
  </si>
  <si>
    <t>42 orang</t>
  </si>
  <si>
    <t>Bimbingan Teknis Implementasi Peraturan Perundang-Undangan</t>
  </si>
  <si>
    <t>Jumlah Orang yang Mengikuti Bimbingan Teknis Implementasi Peraturan Perundang-Undangan</t>
  </si>
  <si>
    <t>Administrasi Umum Perangkat Daerah</t>
  </si>
  <si>
    <t>Terlaksananya pengelolaan Administrasi Umum Perangkat Daerah</t>
  </si>
  <si>
    <t>Penyediaan Komponen Instalasi Listrik/Penerangan Bangunan Kantor</t>
  </si>
  <si>
    <t>Jumlah Paket Komponen Instalasi Listrik/Penerangan Bangunan Kantor yang Disediakan</t>
  </si>
  <si>
    <t>12 Paket</t>
  </si>
  <si>
    <t>2.06</t>
  </si>
  <si>
    <t>02</t>
  </si>
  <si>
    <t>Penyediaan Peralatan dan Perlengkapan Kantor</t>
  </si>
  <si>
    <t>Jumlah Paket Peralatan dan Perlengkapan Kantor yang Disediakan</t>
  </si>
  <si>
    <t>18 Paket</t>
  </si>
  <si>
    <t>APBD</t>
  </si>
  <si>
    <t>Penyediaan Peralatan Rumah Tangga</t>
  </si>
  <si>
    <t>Jumlah  Paket  Peralatan  Rumah  Tangga  yang
Disediakan</t>
  </si>
  <si>
    <t>4 Paket</t>
  </si>
  <si>
    <t>Penyediaan Bahan Logistik Kantor</t>
  </si>
  <si>
    <t>Jumlah   Paket   Bahan   Logistik   Kantor   yang
Disediakan</t>
  </si>
  <si>
    <t>Penyediaan Barang Cetakan dan Penggandaan</t>
  </si>
  <si>
    <t>Jumlah Paket Barang Cetakan dan Penggandaan
yang Disediakan</t>
  </si>
  <si>
    <t>Penyediaan Bahan Bacaan dan Peraturan Perundang- undangan</t>
  </si>
  <si>
    <t>Jumlah Dokumen Bahan Bacaan dan Peraturan
Perundang-Undangan yang Disediakan</t>
  </si>
  <si>
    <t>12 dokumen</t>
  </si>
  <si>
    <t>Penyediaan Bahan/Material</t>
  </si>
  <si>
    <t>Jumlah Paket Bahan/Material yang Disediakan</t>
  </si>
  <si>
    <t>Penyelenggaraan Rapat Koordinasi dan Konsultasi SKPD</t>
  </si>
  <si>
    <t>Jumlah Laporan      Penyelenggaraan Rapat Koordinasi dan Konsultasi SKPD</t>
  </si>
  <si>
    <t>12 Laporan</t>
  </si>
  <si>
    <t>Penatausahaan Arsip Dinamis pada SKPD</t>
  </si>
  <si>
    <t>Jumlah Dokumen Penatausahaan Arsip Dinamis pada SKPD</t>
  </si>
  <si>
    <t>Pengadaan Barang Milik Daerah Penunjang Urusan Pemerintah Daerah</t>
  </si>
  <si>
    <t>Terpenuhinya Barang Milik Daerah Penunjang Urusan Pemerintah Daerah</t>
  </si>
  <si>
    <t>Pengadaan Alat Besar</t>
  </si>
  <si>
    <t>Jumlah Unit Alat Besar yang Disediakan</t>
  </si>
  <si>
    <t>Unit</t>
  </si>
  <si>
    <t>Pengadaan Peralatan dan Mesin Lainnya</t>
  </si>
  <si>
    <t>Jumlah Unit Peralatan dan Mesin Lainnya yang
Disediakan</t>
  </si>
  <si>
    <t>Penyediaan Jasa Penunjang Urusan Pemerintahan Daerah</t>
  </si>
  <si>
    <t>Tersedianya  Jasa Penunjang Urusan Pemerintahan Daerah</t>
  </si>
  <si>
    <t>12 bulan</t>
  </si>
  <si>
    <t>Penyediaan Jasa Surat Menyurat</t>
  </si>
  <si>
    <t>Jumlah Laporan     Penyediaan Jasa Surat Menyurat</t>
  </si>
  <si>
    <t>Penyediaan Jasa Komunikasi, Sumber Daya Air dan Listrik</t>
  </si>
  <si>
    <t>Jumlah  Laporan  Penyediaan  Jasa  Komunikasi, Sumber Daya Air dan Listrik yang Disediakan</t>
  </si>
  <si>
    <t>Penyediaan Jasa Peralatan dan Perlengkapan Kantor</t>
  </si>
  <si>
    <t>Jumlah Laporan Penyediaan Jasa Peralatan dan Perlengkapan Kantor yang Disediaka</t>
  </si>
  <si>
    <t>Penyediaan Jasa Pelayanan Umum Kantor</t>
  </si>
  <si>
    <t>Jumlah Laporan Penyediaan Jasa Pelayanan Umum Kantor yang Disediakan</t>
  </si>
  <si>
    <t>Pemeliharaan Barang Milik Daerah Penunjang Urusan Pemerintahan Daerah</t>
  </si>
  <si>
    <t>Terpeliharanya Barang Milik Daerah Penunjang Urusan Pemerintahan Daerah</t>
  </si>
  <si>
    <t>Penyediaan Jasa Pemeliharaan, Biaya Pemeliharaan, Pajak, dan Perizinan Kendaraan Dinas Operasional atau Lapangan</t>
  </si>
  <si>
    <t>Jumlah Kendaraan Dinas Operasional atau Lapangan yang Dipelihara dan dibayarkan Pajak dan Perizinannya</t>
  </si>
  <si>
    <t>7 unit</t>
  </si>
  <si>
    <t>14 unit</t>
  </si>
  <si>
    <t>Penyediaan Jasa Pemeliharaan, Biaya Pemeliharaan dan Perizinan Alat Besar</t>
  </si>
  <si>
    <t>Jumlah    Alat    Besar    yang    Dipelihara    dan
dibayarkan Perizinannya</t>
  </si>
  <si>
    <t>5 unit</t>
  </si>
  <si>
    <t>Pemeliharaan/Rehabilitasi Gedung Kantor dan Bangunan Lainnya</t>
  </si>
  <si>
    <t>Jumlah Gedung Kantor dan Bangunan  Lainnya
yang Dipelihara/Direhabilitasi</t>
  </si>
  <si>
    <t>3 unit</t>
  </si>
  <si>
    <t>PROGRAM PENGELOLAAN SUMBER DAYA AIR (SDA)</t>
  </si>
  <si>
    <t>Meningkatkan Kualitas Infrastruktur</t>
  </si>
  <si>
    <t>Meningkatnya Pertumbuhan Sektor Unggulan Daerah</t>
  </si>
  <si>
    <t>Pertumbuhan PDRB kategori lapangan usaha Pertanian, Kehutanan, dan Perikanan (ADHB)</t>
  </si>
  <si>
    <t>6,5 %</t>
  </si>
  <si>
    <t>Persentase pemenuhan kebutuhan jaringan irigasi teknis primer dan sekunder</t>
  </si>
  <si>
    <t>Memperkuat ketahanan ekonomi untuk pertumbuhan berkualitas dan berkeadilan</t>
  </si>
  <si>
    <t>Pertumbuhan PDRB kategori lapangan usaha industri pengolahan (ADHB)</t>
  </si>
  <si>
    <t>5,11 %</t>
  </si>
  <si>
    <t>Persentase titik banjir yang dimitigasi</t>
  </si>
  <si>
    <t>Kontribusi sektor pariwisata terhadap PDRB (ADHB)</t>
  </si>
  <si>
    <t>2,41 %</t>
  </si>
  <si>
    <t xml:space="preserve">Kontribusi sektor perdagangan dan jasa terhadap PDRB (ADHB) </t>
  </si>
  <si>
    <t>27,86 %</t>
  </si>
  <si>
    <t>Pengelolaan SDA dan Bangunan Pengaman Pantai pada Wilayah Sungai (WS) dalam 1 (satu) Daerah Kabupaten/Kota</t>
  </si>
  <si>
    <t>Jumlah titik banjir akibat sedimentasi dan gelombang air laut yang di mitigasi</t>
  </si>
  <si>
    <t>8 Titik</t>
  </si>
  <si>
    <t>2.01</t>
  </si>
  <si>
    <t>Pembangunan Bangunan Perkuatan Tebing</t>
  </si>
  <si>
    <t>Sungai Ciulong Kecamatan Mentok</t>
  </si>
  <si>
    <t>Panjang  Bangunan    Perkuatan  Tebing  yang Dibangun</t>
  </si>
  <si>
    <t>0,025 KM</t>
  </si>
  <si>
    <t>Pembangunan Seawall dan Bangunan Pengaman Pantai Lainnya</t>
  </si>
  <si>
    <t>Pantai Batu Berani, Kecamatan Mentok</t>
  </si>
  <si>
    <t>Panjang   Seawall    dan   Bangunan   Pengaman Pantai Lainnya yang Dibangun</t>
  </si>
  <si>
    <t>0,080 KM</t>
  </si>
  <si>
    <t>Normalisasi/Restorasi Sungai</t>
  </si>
  <si>
    <t>Panjang Sungai yang Dinormalisasi/Direstorasi</t>
  </si>
  <si>
    <t>0,25 KM</t>
  </si>
  <si>
    <t>Operasi dan Pemeliharaan Check Dam</t>
  </si>
  <si>
    <t>Jumlah Check Dam yang Dioperasikan dan Dipelihara</t>
  </si>
  <si>
    <t>1 Unit</t>
  </si>
  <si>
    <t>Operasi dan Pemeliharaan Breakwater/Seawall dan Bangunan Pengaman Pantai Lainnya</t>
  </si>
  <si>
    <t>Kab. Bangka Barat, Parittiga, Kelabat</t>
  </si>
  <si>
    <t>Panjang Breakwater/Seawall     dan Bangunan Pengaman Pantai Lainnya yang Dioperasikan dan Dipelihara</t>
  </si>
  <si>
    <t>0,20 KM</t>
  </si>
  <si>
    <t>0 KM</t>
  </si>
  <si>
    <t>Pengembangan dan Pengelolaan Sistem Irigasi Primer dan Sekunder pada Daerah Irigasi yang Luasnya dibawah 1000 Ha dalam 1 (satu) Daerah Kabupaten/Kota</t>
  </si>
  <si>
    <t>Persentase saluran irigasi dalam kondisi baik</t>
  </si>
  <si>
    <t>%</t>
  </si>
  <si>
    <t>Penyusunan Rencana Teknis dan Dokumen Lingkungan Hidup untuk Konstruksi Irigasi dan Rawa</t>
  </si>
  <si>
    <t>Jumlah Rencana Teknis     dan Dokumen Lingkungan Hidup untuk Konstruksi Irigasi dan Rawa yang Tersusun</t>
  </si>
  <si>
    <t>Pembangunan Jaringan Irigasi Permukaan</t>
  </si>
  <si>
    <t>Panjang Jaringan Irigasi Permukaan yang Dibangun</t>
  </si>
  <si>
    <t>1 KM</t>
  </si>
  <si>
    <t xml:space="preserve">Peningkatan Jaringan Irigasi Permukaan </t>
  </si>
  <si>
    <t>Panjang jaringan irigasi permukaan yang
ditingkatkan</t>
  </si>
  <si>
    <t>Rehabilitasi Jaringan Irigasi Permukaan</t>
  </si>
  <si>
    <t>DI Simpang yul , DI  Buyan Kelumbi, DI Tebing Bulin</t>
  </si>
  <si>
    <t>Panjang Jaringan Irigasi Permukaan yang
direhabilitasi</t>
  </si>
  <si>
    <t>2 KM</t>
  </si>
  <si>
    <t>Operasi dan Pemeliharaan Jaringan Irigasi Permukaan</t>
  </si>
  <si>
    <t>Panjang Jaringan Irigasi Permukaan yang Dioperasikan dan Dipelihara</t>
  </si>
  <si>
    <t>PROGRAM PENGELOLAAN DAN PENGEMBANGAN SISTEM DRAINASE</t>
  </si>
  <si>
    <t>Optimalisasi Penanganan Stunting</t>
  </si>
  <si>
    <t>Meningkatnya kualitas kesehatan masyarakat</t>
  </si>
  <si>
    <t>Angka Harapan Hidup</t>
  </si>
  <si>
    <t>Persentase sistem drainase dalam kondisi baik</t>
  </si>
  <si>
    <t>Meningkatkan sumber daya manusia berkualitas dan berdaya saing</t>
  </si>
  <si>
    <t>Prevalensi Stunting</t>
  </si>
  <si>
    <t>Pengelolaan dan pengembangan Sistem Drainase yang Terhubung Langsung dengan Sungai dalam Daerah Kabupaten/Kota</t>
  </si>
  <si>
    <t>panjang drainase kondisi baik</t>
  </si>
  <si>
    <t>444,44 M</t>
  </si>
  <si>
    <t>Penyusunan Rencana, Kebijakan, Strategi dan Teknis Sistem Drainase Perkotaan</t>
  </si>
  <si>
    <t>Jumlah Rencana, Kebijakan, Strategi dan Teknis Sistem Drainase Perkotaan yang Disusun</t>
  </si>
  <si>
    <t>1Dokumen</t>
  </si>
  <si>
    <t>Pembangunan Sistem Drainase Lingkungan</t>
  </si>
  <si>
    <t>Panjang   Saluran   Drainase   Lingkungan yang Dibangun</t>
  </si>
  <si>
    <t>1000 m</t>
  </si>
  <si>
    <t>0 m</t>
  </si>
  <si>
    <t>Rehabilitasi Saluran Drainase Perkotaan dan Lingkungan</t>
  </si>
  <si>
    <t>Panjang Saluran Drainase    Perkotaan yang Dilakukan Rehabilitasi</t>
  </si>
  <si>
    <t>500 m</t>
  </si>
  <si>
    <t>Operasi dan Pemeliharaan Sistem Drainase</t>
  </si>
  <si>
    <t>Panjang Saluran Drainase yang Dioperasikan dan Dipelihara</t>
  </si>
  <si>
    <t>PROGRAM PENYELENGGARAAN JALAN</t>
  </si>
  <si>
    <t>Meningkatnya Ketersediaan Infrastruktur Wilayah</t>
  </si>
  <si>
    <t>Indeks konektivitas</t>
  </si>
  <si>
    <t>Persentase panjang jalan dalam kondisi mantap</t>
  </si>
  <si>
    <t>Memperkuat infrastruktur untuk mendukung pengembangan ekonomi dan pelayanan dasar</t>
  </si>
  <si>
    <t>Indeks Bangunan Gedung</t>
  </si>
  <si>
    <t>Sedang</t>
  </si>
  <si>
    <t>Persentase jembatan dalam kondisi baik</t>
  </si>
  <si>
    <t>Penyelenggaraan Jalan Kabupaten/Kota</t>
  </si>
  <si>
    <t>Persentase panjang jalan dalam kondisi baik</t>
  </si>
  <si>
    <t>Persentase panjang jembatan dalam kondisi baik</t>
  </si>
  <si>
    <t>Penyusunan Rencana, Kebijakan, Strategi Pengembangan Jaringan Jalan Serta Perencanaan Teknis Penyelenggaraan Jalan dan Jembatan</t>
  </si>
  <si>
    <t>Jumlah Dokumen Hasil pelaksanaan  Advis dan Layanan Teknis, Kajian Kebijakan, Bantuan Teknis,  Bimbingan Teknis, Pengelolaan Pengendalian</t>
  </si>
  <si>
    <t>3 Dokumen</t>
  </si>
  <si>
    <t>- Penyusunan DED Jalan Pendukung Kawasan Strategis</t>
  </si>
  <si>
    <t>- Perencanaan Preservasi Jembatan</t>
  </si>
  <si>
    <t>- Dokumen Lingkungan Jalan</t>
  </si>
  <si>
    <t>- DED jembatan kawasan strategis</t>
  </si>
  <si>
    <t>jalan air limau-tanjung ular</t>
  </si>
  <si>
    <t>Pembebasan Lahan/Tanah untuk Penyelenggaraan Jalan</t>
  </si>
  <si>
    <t>Luas Lahan yang Tersedia untuk Penyelenggaraan Jalan</t>
  </si>
  <si>
    <t xml:space="preserve">100.000 M2 </t>
  </si>
  <si>
    <t xml:space="preserve">0 M2 </t>
  </si>
  <si>
    <t>- Pembebasan Lahan/Tanah untuk Penyelenggaraan Jalan Jalan Pemda Pait (Kodim)</t>
  </si>
  <si>
    <t>Survei Kondisi Jalan/Jembatan</t>
  </si>
  <si>
    <t>Jumlah   Data   dan   Informasi   Terkait   Kondisi Jalan/Jembatan</t>
  </si>
  <si>
    <t>- Survey Kondisi Jalan</t>
  </si>
  <si>
    <t>- Survey Kondisi Jembatan</t>
  </si>
  <si>
    <t>Pembangunan Jalan</t>
  </si>
  <si>
    <t>Panjang Jalan yang Dibangun</t>
  </si>
  <si>
    <t>5 KM</t>
  </si>
  <si>
    <t>3 KM</t>
  </si>
  <si>
    <t>- Pembangunan Jalan Pemda - Pait (Jalan Tembus KODIM)</t>
  </si>
  <si>
    <t>0,5 KM</t>
  </si>
  <si>
    <t>- Pembangunan Jalan Tugang - Taragunung</t>
  </si>
  <si>
    <t>1,5 KM</t>
  </si>
  <si>
    <t>Pelebaran Jalan Menuju Standar</t>
  </si>
  <si>
    <t>Panjang Jalan yang Dilakukan Pelebaran Menuju Standar</t>
  </si>
  <si>
    <t>2,5 KM</t>
  </si>
  <si>
    <t>- Pelebaran Jalan Parittiga - Petar</t>
  </si>
  <si>
    <t>- Pelebaran Jalan Simpang Gong - Tungau</t>
  </si>
  <si>
    <t>Rekonstruksi Jalan</t>
  </si>
  <si>
    <t>Panjang Jalan yang   Dilakukan Rekonstruksi Jalan</t>
  </si>
  <si>
    <t>15,5 KM</t>
  </si>
  <si>
    <t>4 KM</t>
  </si>
  <si>
    <t>7,2 KM</t>
  </si>
  <si>
    <t>Peningkatan Jalan Tayu - Jerangkat</t>
  </si>
  <si>
    <t>Peningkatan Jalan Tanjung Siangau</t>
  </si>
  <si>
    <t>Renja</t>
  </si>
  <si>
    <t>Peningkatan Jalan Ibul - Peradong</t>
  </si>
  <si>
    <t xml:space="preserve">3 KM </t>
  </si>
  <si>
    <t xml:space="preserve">1 KM </t>
  </si>
  <si>
    <t>Peningkatan Jalan Rebak - Air Ibul</t>
  </si>
  <si>
    <t>Peningkatan Jalan Jompong</t>
  </si>
  <si>
    <t>0,7 KM</t>
  </si>
  <si>
    <t>Rekonstruksi Jalan Dusun I &amp; II Desa Rambat</t>
  </si>
  <si>
    <t>Peningkatan jalan Desa Telak, Kecamatan Parittiga, Kab. Bangka Barat</t>
  </si>
  <si>
    <t>Desa Telak</t>
  </si>
  <si>
    <t>Musren</t>
  </si>
  <si>
    <t>Peningkatan jalan Dusun Tugang Dusun Tugang , Kab. Bangka Barat</t>
  </si>
  <si>
    <t>Desa Tugang</t>
  </si>
  <si>
    <t>300 M</t>
  </si>
  <si>
    <t>Peningkatan jalan Jalan Lingkar Barat, Jalan Lingkar Timur, Jalan Langgem, Kecamatan Tempilang, Kab. Bangka Barat</t>
  </si>
  <si>
    <t>Desa Penyampak</t>
  </si>
  <si>
    <t>200 m</t>
  </si>
  <si>
    <t>Peningkatan jalan Desa Beruas. Kecamatan Kelapa, kabupaten Bangka barat</t>
  </si>
  <si>
    <t>Desa Beruas</t>
  </si>
  <si>
    <t>Peningkatan jalan Desa Simpang Tiga, Kab. Bangka Barat</t>
  </si>
  <si>
    <t>Desa Simpang Tiga</t>
  </si>
  <si>
    <t>Peningkatan jalan Jln. Gang Tower, Desa Sekar Biru, Kec. Parittiga, Kab. Bangka Barat</t>
  </si>
  <si>
    <t>Desa Sekar Biru</t>
  </si>
  <si>
    <t>Peningkatan Jalan gang setia Rt.02 Rw.01 Kelurahan Menjelang, Kecamatan Muntok, Kab. Bangka Barat</t>
  </si>
  <si>
    <t>Kelurahan Tanjung</t>
  </si>
  <si>
    <t>100 M</t>
  </si>
  <si>
    <t>Peningkatan Jalan Tugang - Air Nyatoh</t>
  </si>
  <si>
    <t>Peningkatan Jalan Kapit - Sinar Kelabat</t>
  </si>
  <si>
    <t>Peningkatan Jalan Rukam - Pancur</t>
  </si>
  <si>
    <t>Peningkatan Jalan Sp. Langgem - Langgem</t>
  </si>
  <si>
    <t>Peningkatan Jalan Kelumbi - Buyan</t>
  </si>
  <si>
    <t>Peningkatan Jalan Mancung - Belit</t>
  </si>
  <si>
    <t>Peningkatan Jalan Lingkar Desa Mancung</t>
  </si>
  <si>
    <t>1,5 Km</t>
  </si>
  <si>
    <t>Peningkatan Jl. Gg. Raflesia RT.02 RW.03  dan  Gg. Nusa Indah Kp. Air Samak</t>
  </si>
  <si>
    <t>0,42 KM</t>
  </si>
  <si>
    <t>Peningkatan Jalan Dusun 4 Sinar Bukit Rt.13 dan Rt.14 Bukit Terak Kecamatan Sp. Teritip</t>
  </si>
  <si>
    <t>0,53 KM</t>
  </si>
  <si>
    <t>Peningkatan Jalan RT 02 Dusun Mislak 01 Jalan menuju SDN 06 Jebus Desa Mislak, Kecamatam Jebus</t>
  </si>
  <si>
    <t>0,50 KM</t>
  </si>
  <si>
    <t>Peningkatan Jalan Jl.Raya Bakit Desa Kapit Dusun Jompong Rt 01, Desa Kapit Kecamatan Parittiga</t>
  </si>
  <si>
    <t>Rehabilitasi Jalan</t>
  </si>
  <si>
    <t>Panjang Jalan yang Direhabilitasi</t>
  </si>
  <si>
    <t>Rehabilitasi Jalan Rintis 3</t>
  </si>
  <si>
    <t>Rehabilitasi Jalan Taragunung - Pinangyang</t>
  </si>
  <si>
    <t>Pemeliharaan Berkala Jalan</t>
  </si>
  <si>
    <t>Panjang Jalan yang   Dilakukan Pemeliharaan Secara Berkala</t>
  </si>
  <si>
    <t>25,5 KM</t>
  </si>
  <si>
    <t>7 KM</t>
  </si>
  <si>
    <t>10,743 KM</t>
  </si>
  <si>
    <t>Pemeliharaan Berkala jalan Kacung - pangkal beras</t>
  </si>
  <si>
    <t>Pemeliharaan Berkala Pelangas - Kundi</t>
  </si>
  <si>
    <t>Pemeliharaan Berkala Simpang Bulin - Petar</t>
  </si>
  <si>
    <t>Pemeliharaan Berkala Jalan Parittiga - Pelawan</t>
  </si>
  <si>
    <t>Pemeliharaan Berkala Jalan Simpang Pait - Pait Laut</t>
  </si>
  <si>
    <t>Pemeliharaan Berkala Jalan Pelawan - Pala</t>
  </si>
  <si>
    <t>Pembangunan siring jalan Dusun Tempilang I RT 001 Desa Tempilang,Kecamatan Tempilang, Kab. Bangka Barat</t>
  </si>
  <si>
    <t>Desa Tempilang</t>
  </si>
  <si>
    <t>Panjang Siring terbangun</t>
  </si>
  <si>
    <t>160 M</t>
  </si>
  <si>
    <t>Pembangunan siring Desa Air Bulin,Kecamatan Kelapa,  Kab. Bangka Barat</t>
  </si>
  <si>
    <t>Desa Air Bulin</t>
  </si>
  <si>
    <t>123 M</t>
  </si>
  <si>
    <t>Pembangunan siring Desa Semulut jalan pantai barat rt.07,Kecamatan Parittiga,  Kab. Bangka Barat</t>
  </si>
  <si>
    <t>Desa Semulut</t>
  </si>
  <si>
    <t>Pembangunan siring Dusun Kedondong Rt 03 sampai dusun Tumbak Rt 04, Kecamatan Jebus, Kab. Bangka Barat</t>
  </si>
  <si>
    <t>Desa Tumbak Petar</t>
  </si>
  <si>
    <t>170 M</t>
  </si>
  <si>
    <t>Pembangunan siring Dusun II Air Dalam,Kecamatan Simpang Teritip, Kab. Bangka Barat</t>
  </si>
  <si>
    <t>Desa Bukit Terak</t>
  </si>
  <si>
    <t>155 M</t>
  </si>
  <si>
    <t>Pembangunan siring dsn bangun jaya desa air kuang, Kecamatan Jebus, Kab. Bangka Barat</t>
  </si>
  <si>
    <t>Desa Air Kuang</t>
  </si>
  <si>
    <t>200 M</t>
  </si>
  <si>
    <t>Pembangunan siring Desa Tuik ,Kecamatan Kelapa,  Kab. Bangka Barat</t>
  </si>
  <si>
    <t>Desa Tuik</t>
  </si>
  <si>
    <t>Pembangunan siring Dusun Sinar Kelabat Rt.16 Desa cupat, Kecamatan Parittiga, Kab. Bangka Barat</t>
  </si>
  <si>
    <t>Desa Cupat</t>
  </si>
  <si>
    <t>150 M</t>
  </si>
  <si>
    <t>Pembangunan siring Sepanjang Jalan Veteran Desa Air Lintang, Kab. Bangka Barat</t>
  </si>
  <si>
    <t>Desa Air Lintang</t>
  </si>
  <si>
    <t>Pembangunan siring Jln bandes, Desa Sinar Manik, Kecamatan Jebus, Kab. Bangka Barat</t>
  </si>
  <si>
    <t>Desa Sinar Manik</t>
  </si>
  <si>
    <t>Pembangunan siring Dusun I rt 04 dan 03 gang pustu, Desa Air Nyatoh, Kecamatan Simpang Teritip, Kab. Bangka Barat</t>
  </si>
  <si>
    <t>Desa Air Nyatoh</t>
  </si>
  <si>
    <t>180 M</t>
  </si>
  <si>
    <t>Pembangunan siring Jalan Raya Bakit rt.001 s.d rt.002 Desa Bakit, Kecamatan Parittiga,  Kab. Bangka Barat</t>
  </si>
  <si>
    <t>Desa Bakit</t>
  </si>
  <si>
    <t>Pembangunan siring Dsn. Dendang Rt.01 Desa Dendang, Kecamatan Kelapa, Kab. Bangka Barat</t>
  </si>
  <si>
    <t>Desa Dendang</t>
  </si>
  <si>
    <t>Pembangunan siring Jl. Kantor Pos Dusun Puput Bawah Desa Puput, Kecamatan Parittiga, Kab. Bangka Barat</t>
  </si>
  <si>
    <t>Desa Puput</t>
  </si>
  <si>
    <t>Pembangunan siring Jalan Perumnas (Depan Rumah Ibu Risnawati) Rt. 001 Rw. 01 Kelurahan Menjelang, Kecamatan Muntok, Kab. Bangka Barat</t>
  </si>
  <si>
    <t>Pembangunan siring Kp. Sidorejo RT. 003 RW. 001, Kel. Sungai Daeng, Kecamatan Muntok, Kab. Bangka Barat</t>
  </si>
  <si>
    <t>Kelurahan Sungaidaeng</t>
  </si>
  <si>
    <t>80 M</t>
  </si>
  <si>
    <t>Pembangunan siring Gang Durian RT 003 RW 002 Kp. Jawa Baru, Kel. Sungai Baru, Kecamatan Muntok, Kab. Bangka Barat</t>
  </si>
  <si>
    <t>Kelurahan Sungaibaru</t>
  </si>
  <si>
    <t>Pembangunan siring RT 001 RW 003 Kp. Tegalrejo , Kel. Sungai Baru,Kecamatan Muntok,  Kab. Bangka Barat</t>
  </si>
  <si>
    <t>1 plat decker + siring 50 M</t>
  </si>
  <si>
    <t>Pembangunan siring Dusun petaling jaya rt 02 Desa Simpang Yul, Kecamatan Tempilang, Kab. Bangka Barat</t>
  </si>
  <si>
    <t>Desa Simpang Yul</t>
  </si>
  <si>
    <t>Pemeliharaan Berkala Jalan desa tebing, Kab. Bangka Barat</t>
  </si>
  <si>
    <t>Desa Tebing</t>
  </si>
  <si>
    <t>Panjang Jalan Yang di pelihara</t>
  </si>
  <si>
    <t>Pemeliharaan Berkala Jalan RT.01 dan RT.08 Desa Tanjung Niur, Kecamatan Tempilang, Kabupaten Bangka Barat</t>
  </si>
  <si>
    <t>Desa Tanjung Niur</t>
  </si>
  <si>
    <t>Pemeliharaan Berkala Jalan Desa Sinar Sari, Kecamatan Kelapa, Kab. Bangka Barat</t>
  </si>
  <si>
    <t>Desa Sinar Sari</t>
  </si>
  <si>
    <t>175 M</t>
  </si>
  <si>
    <t>Pemeliharaan Berkala Jalan Dusun I dan II Desa Rambat, Kec. Sp. Teritip, Kab. Bangka Barat</t>
  </si>
  <si>
    <t>Desa Rambat</t>
  </si>
  <si>
    <t>Pembangunan Talud Jalan Kp. Senang Hati RT.02 dan RT.03 RW. 001 Kel. Sungai Daeng, Kecamatan Muntok, Kab. Bangka Barat</t>
  </si>
  <si>
    <t>Panjang Talud Jalan yang dibangun</t>
  </si>
  <si>
    <t>Pemeliharaan Berkala Jalan Pait Jaya</t>
  </si>
  <si>
    <t>Panjang Jalan Yang Dipelihara</t>
  </si>
  <si>
    <t>Pemelihaaran Berkala Jalan Padat Karya</t>
  </si>
  <si>
    <t xml:space="preserve">Pemeliharaan Jalan Gang Mayor RT 001 RW 003 Kel. Keranggan </t>
  </si>
  <si>
    <t>0,60 KM</t>
  </si>
  <si>
    <t>Pembangunan Siring Jalan Tanjung Ular (Dekat Jembatan Anjel) Dusun Tanjung Ular, Kab. Bangka Barat, Mentok, Air Putih</t>
  </si>
  <si>
    <t>Pembangunan Siring RT. 01 RW. 01 Kp. Menjelang</t>
  </si>
  <si>
    <t>443 M</t>
  </si>
  <si>
    <t>Pembangunan Siring Jalan masjid RT.001, RW.002 Kampung Jawa Baru Kelurahan Sungai Baru, Muntok</t>
  </si>
  <si>
    <t>200 meter</t>
  </si>
  <si>
    <t>Pembangunan Siring RT 05 Depan MTSN 2 Babar Dusun Mislak 02 Jalan Masuk Ke Dusun Johar Desa Ranggi Asam, Kecamatan Jebus</t>
  </si>
  <si>
    <t xml:space="preserve"> 600 m</t>
  </si>
  <si>
    <t>Pembangunan Siring Dusun Bangun Jaya RT. 09 Desa Air Kuang, Kecamatan Jebus</t>
  </si>
  <si>
    <t>100 m</t>
  </si>
  <si>
    <t>Pembangunan Siring 3A Dusun Bukit Rantau Desa Kelabat, Kecamatan Parittiga</t>
  </si>
  <si>
    <t>200 m + box culvert</t>
  </si>
  <si>
    <t>pemeliharaan berkala jalan saing - sangku</t>
  </si>
  <si>
    <t>pemeliharaan berkala jalan Penyampak - Tanjung nibung</t>
  </si>
  <si>
    <t>Pemeliharaan Berkala Jalan Terabek - Sukal</t>
  </si>
  <si>
    <t>Pemeliharaan Berkala Jalan Kundi - Sukal</t>
  </si>
  <si>
    <t>Pemeliharaan Berkala Jalan Simpang Johar-Ranggi</t>
  </si>
  <si>
    <t>Pemeliharaan Berkala Jalan Simpang SMPN1 Jebus - Air Kuang</t>
  </si>
  <si>
    <t>Pemeliharaan Berkala Jalan Parittiga - Penganak</t>
  </si>
  <si>
    <t>Pemeliharaan Rutin Jalan</t>
  </si>
  <si>
    <t>Panjang Jalan yang   Dilakukan Pemeliharaan Secara Rutin</t>
  </si>
  <si>
    <t>30 KM</t>
  </si>
  <si>
    <t>Pembangunan Jembatan</t>
  </si>
  <si>
    <t>Panjang Jembatan yang Dibangun</t>
  </si>
  <si>
    <t>20 M</t>
  </si>
  <si>
    <t>Pembangunan Jembatan Belar</t>
  </si>
  <si>
    <t>8 M</t>
  </si>
  <si>
    <t>Pembangunan Jembatan Air Nibung</t>
  </si>
  <si>
    <t>12 M</t>
  </si>
  <si>
    <t>Penggantian Jembatan</t>
  </si>
  <si>
    <t>Panjang Jembatan yang Dilakukan Penggantian</t>
  </si>
  <si>
    <t>60 M</t>
  </si>
  <si>
    <t>0 M</t>
  </si>
  <si>
    <t>Penggantian Jembatan Air Pelawan (Mancung-Belit)</t>
  </si>
  <si>
    <t>51 M</t>
  </si>
  <si>
    <t>Penggantian Jembatan Air Abang (Tambang Enam)</t>
  </si>
  <si>
    <t>9 M</t>
  </si>
  <si>
    <t>Rehabilitasi Jembatan</t>
  </si>
  <si>
    <t>Panjang Jembatan yang Dilakukan Rehabilitasi</t>
  </si>
  <si>
    <t>Rehabilitasi Jembatan Air Belanak 2</t>
  </si>
  <si>
    <t>Pemeliharaan Rutin Jembatan</t>
  </si>
  <si>
    <t>Panjang Jembatan yang Dilakukan Pemeliharaan Secara Rutin</t>
  </si>
  <si>
    <t>47 M</t>
  </si>
  <si>
    <t>1</t>
  </si>
  <si>
    <t>10</t>
  </si>
  <si>
    <t>Penanggulangan Bencana/Tanggap Darurat</t>
  </si>
  <si>
    <t>Panjang Jalan dan Jembatan yang Terehabilitasi/ Terekonstruksi Akibat Bencana</t>
  </si>
  <si>
    <t>2.02</t>
  </si>
  <si>
    <t>Pemantauan dan Evaluasi Penyelenggaraan Jalan/Jembatan</t>
  </si>
  <si>
    <t>Jumlah Dokumen Hasil Pemantauan dan Evaluasi Penyelenggaraan Jalan/Jembatan</t>
  </si>
  <si>
    <t>0 Dokumen</t>
  </si>
  <si>
    <t>Pengawasan Teknis Penyelenggaraan Jalan/Jembatan</t>
  </si>
  <si>
    <t>Jumlah Dokumen Hasil Pengawasan Penyelenggaraan Jalan/Jembatan</t>
  </si>
  <si>
    <t>Pembangunan Jalan Strategis Desa</t>
  </si>
  <si>
    <t>Panjang Jalan Strategis Desa yang Dibangun</t>
  </si>
  <si>
    <t>3,5 KM</t>
  </si>
  <si>
    <t>Pembangunan Jalan Belar - Pangkalberas</t>
  </si>
  <si>
    <t>Rekonstruksi Jalan Strategis Desa</t>
  </si>
  <si>
    <t>Panjang Jalan Strategis Desa yang Direkonstruks</t>
  </si>
  <si>
    <t>0,9 KM</t>
  </si>
  <si>
    <t>0,2 KM</t>
  </si>
  <si>
    <t>Rekonstruksi Jalan PAUD Melati Dusun Rajek Desa Berang</t>
  </si>
  <si>
    <t>0,2 KKM</t>
  </si>
  <si>
    <t>PROGRAM PENGEMBANGAN JASA KONSTRUKSI</t>
  </si>
  <si>
    <t xml:space="preserve">Peningkatan Tenaga Terampil Konstruksi bersertifikasi </t>
  </si>
  <si>
    <t>Penyelenggaraan Pelatihan Tenaga Terampil Konstruksi</t>
  </si>
  <si>
    <t>Jumlah tenaga terampil konstruksi yang disertifikasi pada tahun n</t>
  </si>
  <si>
    <t>50 orang</t>
  </si>
  <si>
    <t>Pelaksanaan Pelatihan Tenaga Terampil Konstruksi</t>
  </si>
  <si>
    <t>Jumlah   Tenaga   Kerja   Konstruksi   Kualifikasi Jabatan Operator dan Teknisi atau Analis yang Mengikuti Pelatihan</t>
  </si>
  <si>
    <t>Penyelenggaraan Sistem Informasi Jasa Konstruksi Cakupan Daerah Kabupaten</t>
  </si>
  <si>
    <t>Jumlah Sistem Informasi Jasa Konstruksi yang diselenggarakan</t>
  </si>
  <si>
    <t>1 sistem informasi</t>
  </si>
  <si>
    <t>Penyusunan Data dan Informasi Tenaga Kerja dan Badan Usaha</t>
  </si>
  <si>
    <t>Jumlah  Data  dan  Informasi  Tenaga  Kerja  dan Badan Usaha</t>
  </si>
  <si>
    <t>Pengawasan Tertib Usaha, Tertib Penyelenggaraan, dan Tertib Pemanfaatan Jasa Konstruksi</t>
  </si>
  <si>
    <t>Persentase jasa kontruksi yang dilakukan pengawasan</t>
  </si>
  <si>
    <t>Penyusunan SOP/Pedoman Tertib Usaha, Tertib Penyelenggaraan, dan Tertib Pemanfaatan Jasa Konstruksi</t>
  </si>
  <si>
    <t>Jumlah SOP/Pedoman Tertib Usaha, Tertib Penyelenggaraan, dan Tertib Pemanfaatan Jasa Konstruksi</t>
  </si>
  <si>
    <t>PROGRAM PENYELENGGARAAN PENATAAN RUANG</t>
  </si>
  <si>
    <t>Meningkatnya Peran Penanaman Modal pada Perekonomian Daerah</t>
  </si>
  <si>
    <t>Pertumbuhan realisasi penanaman modal</t>
  </si>
  <si>
    <t>1.029 Milyar rupiah</t>
  </si>
  <si>
    <t>persentase kebijakan penyelenggaraan penataan ruang</t>
  </si>
  <si>
    <t>Penetapan Rencana Tata Ruang Wilayah (RTRW) dan Rencana Rinci Tata Ruang (RRTR) Kabupaten/Kota</t>
  </si>
  <si>
    <t>Jumlah  RTRW dan RRTR yang sudah ditetapkan</t>
  </si>
  <si>
    <t>3 Peraturan</t>
  </si>
  <si>
    <t>1 Peraturan</t>
  </si>
  <si>
    <t>Pelaksanaan Persetujuan Substansi, Evaluasi, Konsultasi Evaluasi dan Penetapan RRTR Kabupaten/Kota</t>
  </si>
  <si>
    <t>Kecamatan Jebus</t>
  </si>
  <si>
    <t>Jumlah Dokumen     Persetujuan Substansi, Evaluasi dan Penetapan RRTR Kabupaten/Kota</t>
  </si>
  <si>
    <t>Sosialisasi Kebijakan dan Peraturan Perundang-undangan Bidang Penataan Ruang</t>
  </si>
  <si>
    <t>Jumlah Dokumen   Sosialisasi Kebijakan   dan Peraturan Perundang-undangan Bidang Penataan ruang</t>
  </si>
  <si>
    <t>6 Dokumen</t>
  </si>
  <si>
    <t>Koordinasi dan Sinkronisasi Perencanaan Tata Ruang Daerah Kabupaten/Kota</t>
  </si>
  <si>
    <t>Jumlah Rancangan Kebijakan Perencanaan Tata Ruang yang disusun</t>
  </si>
  <si>
    <t>2 Rancangan kebijakan</t>
  </si>
  <si>
    <t>1 Rancangan kebijakan</t>
  </si>
  <si>
    <t>Koordinasi dan Sinkronisasi Penyusunan RRTR Kab</t>
  </si>
  <si>
    <t>Kecamatan Parittiga</t>
  </si>
  <si>
    <t>Jumlah Dokumen  Koordinasi  dan  Sinkronisasi Penyusunan RRTR Kabupaten/Kota</t>
  </si>
  <si>
    <t>1 dokumen</t>
  </si>
  <si>
    <t>Koordinasi dan Sinkronisasi Pemanfaatan Ruang Daerah Kabupaten/Kota</t>
  </si>
  <si>
    <t xml:space="preserve">Jumlah Jenis data base pemanfaatan ruang </t>
  </si>
  <si>
    <t xml:space="preserve">2 Jenis </t>
  </si>
  <si>
    <t xml:space="preserve">1 Jenis </t>
  </si>
  <si>
    <t>Sistem Informasi Penataan Ruang</t>
  </si>
  <si>
    <t>Kabupaten Bangka Barat</t>
  </si>
  <si>
    <t>Jumlah Data dan Informasi yang Dihasilkan dari Sistem Informasi Penataan Ruang</t>
  </si>
  <si>
    <t>Koordinasi dan Sinkronisasi Pengendalian Pemanfaatan Ruang Daerah Kabupaten/Kota</t>
  </si>
  <si>
    <t>Persentase objek ruang yang dilakukan Pengendalian Pemanfaatan Ruang</t>
  </si>
  <si>
    <t>Koordinasi dan Sinkronisasi Penertiban dan Penegakan Hukum bidang Penataan Ruang</t>
  </si>
  <si>
    <t>Jumlah  Dokumen  Koordinasi  dan  Sinkronisasi
Penertiban    dan   Penegakan    Hukum    Bidang Penataan Ruang</t>
  </si>
  <si>
    <t>15 Dokumen</t>
  </si>
  <si>
    <t>Koordinasi Pelaksanaan Penataan Ruang</t>
  </si>
  <si>
    <t>Jumlah Dokumen     Koordinasi Pelaksanaan Penataan Ruang</t>
  </si>
  <si>
    <t>PROGRAM PENGELOLAAN DAN PENGEMBANGAN SISTEM PENYEDIAAN AIR MINUM</t>
  </si>
  <si>
    <r>
      <rPr>
        <b/>
        <sz val="10"/>
        <color indexed="8"/>
        <rFont val="Leelawadee"/>
        <family val="2"/>
      </rPr>
      <t xml:space="preserve">Optimalisasi Penanganan </t>
    </r>
    <r>
      <rPr>
        <b/>
        <i/>
        <sz val="10"/>
        <color indexed="8"/>
        <rFont val="Leelawadee"/>
        <family val="2"/>
      </rPr>
      <t>Stunting</t>
    </r>
  </si>
  <si>
    <t>Persentase Rumah Tangga yang memiliki akses terhadap air minum jaringan perpipaan (SPAM)</t>
  </si>
  <si>
    <t>Pengelolaan dan Pengembangan Sistem Penyediaan Air Minum (SPAM) di Daerah Kabupaten/Kota</t>
  </si>
  <si>
    <t>Persentase SPAM dalam Kondisi Baik dan Berfungsi</t>
  </si>
  <si>
    <t>Supervisi Pembangunan/ Peningkatan/ Perluasan/ Perbaikan SPAM</t>
  </si>
  <si>
    <t>Jumlah Konsultasi Supervisi Pembangunan/Peningkatan/Perluasan/Optimalisasi SPAM</t>
  </si>
  <si>
    <t>Pembangunan SPAM Jaringan Perpipaan di Kawasan Perkotaan</t>
  </si>
  <si>
    <t>Tanjung Ular</t>
  </si>
  <si>
    <t>Kapasitas SPAM IKK/Perkotaan atau SPAM Tematik Tertentu yang terbangun</t>
  </si>
  <si>
    <t>10 Liter/Detik</t>
  </si>
  <si>
    <t>04</t>
  </si>
  <si>
    <t>Pembangunan SPAM Jaringan Perpipaan di Kawasan Perdesaan</t>
  </si>
  <si>
    <t>Desa Sinar Surya</t>
  </si>
  <si>
    <t>Jumlah sambungan rumah yang terlayani melalui Kegiatan Padat Karya/SPAM Berbasis Masyarakat</t>
  </si>
  <si>
    <t>1 SR</t>
  </si>
  <si>
    <t>60 SR</t>
  </si>
  <si>
    <t>05</t>
  </si>
  <si>
    <t>Peningkatan SPAM Jaringan Perpipaan di Kawasan Perkotaan</t>
  </si>
  <si>
    <t>Pelabuhan Tanjung Kalian</t>
  </si>
  <si>
    <t>Peningkatan Kapasitas SPAM IKK/Perkotaan atau SPAM Tematik Tertentu</t>
  </si>
  <si>
    <t>4 Liter/Detik</t>
  </si>
  <si>
    <t>06</t>
  </si>
  <si>
    <t>Peningkatan SPAM Jaringan Perpipaan di Kawasan Perdesaan</t>
  </si>
  <si>
    <t xml:space="preserve">Jumlah  SPAM Jaringan Perpipaan Kawasan Perdesaan yang ditingkatkan </t>
  </si>
  <si>
    <t>3 SR</t>
  </si>
  <si>
    <t>0 SR</t>
  </si>
  <si>
    <t>Pengembangan SDM dan Kelembagaan Pengelolaan SPAM</t>
  </si>
  <si>
    <t>Jumlah kelembagaan Pelaksana Penyelenggaraan SPAM yang meningkat kinerjanya</t>
  </si>
  <si>
    <t>50 Penyelenggara
SPAM</t>
  </si>
  <si>
    <t>Operasi dan Pemeliharaan SPAM di Kawasan Perdesaan</t>
  </si>
  <si>
    <t>Jumlah  unit  SPAM  Berbasis  Masyarakat  yang mendapatkan operasi dan pemeliharaan</t>
  </si>
  <si>
    <t>10 Unit</t>
  </si>
  <si>
    <t>Perluasan SPAM Jaringan Perpipaan di Kawasan Perdesaan</t>
  </si>
  <si>
    <t>Jumlah SR yang terpasang di Kawasan Perdesaan</t>
  </si>
  <si>
    <t xml:space="preserve"> SR</t>
  </si>
  <si>
    <t>PROGRAM PENGELOLAAN DAN PENGEMBANGAN SISTEM AIR LIMBAH</t>
  </si>
  <si>
    <t>Persentase Sarana Prasarana Sistem Air Limbah Domestik Berkondisi Layak</t>
  </si>
  <si>
    <t>Pengelolaan dan Pengembangan Sistem Air Limbah Domestik dalam Daerah Kabupaten/Kota</t>
  </si>
  <si>
    <t>Persentase Rumah Tangga yang memiliki Sarana Air Limbah Domestik Layak dalam Kondisi Baik</t>
  </si>
  <si>
    <t>Penyediaan Jasa Penyedotan Lumpur Tinja</t>
  </si>
  <si>
    <t>Jumlah Rumah Tangga yang Terlayani Penyedotan Lumpur Tinja</t>
  </si>
  <si>
    <t>500 Rumah tangga</t>
  </si>
  <si>
    <t>Rehabilitasi / Peningkatan / Perluasan Sistem Pengelolaan Air Limbah Domestik Terpusat Skala Permukiman</t>
  </si>
  <si>
    <t>Jumlah    penambahan    rumah    tangga    yang terlayani   melalui   optimalisasi   SPALD-T   Skala Kota</t>
  </si>
  <si>
    <t>100 Rumah tangga</t>
  </si>
  <si>
    <t>Pembangunan/Penyediaan Sub Sistem Pengolahan Setempat</t>
  </si>
  <si>
    <t>Jumlah Rumah Tangga yang  memiliki Tangki Septik</t>
  </si>
  <si>
    <t>50 Rumah tangga</t>
  </si>
  <si>
    <t>0 Rumah tangga</t>
  </si>
  <si>
    <t>- Pembangunan WC  Dusun Sangku dan Dusun Bubung Tujuh Desa Sangku, Kecamatan Tempilang, Kab. Bangka Barat</t>
  </si>
  <si>
    <t>Desa Sangku</t>
  </si>
  <si>
    <t>7 Rumah Tangga</t>
  </si>
  <si>
    <t>- Pembangunan WC  Desa semulut RT 01-10, Kecamatan Parittiga, Kab. Bangka Barat</t>
  </si>
  <si>
    <t>4 Rumah Tangga</t>
  </si>
  <si>
    <t>Operasi dan Pemeliharaan Sistem Pengelolaan Air Limbah Domestik</t>
  </si>
  <si>
    <t>Jumlah Unit Sistem Pengelolaan Air Limbah Domestik yang Diperasikan dan Dipelihara</t>
  </si>
  <si>
    <t xml:space="preserve">6 unit </t>
  </si>
  <si>
    <t xml:space="preserve">23 unit </t>
  </si>
  <si>
    <t>200 Rumah Tangga</t>
  </si>
  <si>
    <t>Pembangunan/Penyediaan Sarana dan Prasarana IPLT</t>
  </si>
  <si>
    <t>TPA Pal 9</t>
  </si>
  <si>
    <t>Kapasitas IPLT Terbangun</t>
  </si>
  <si>
    <t>1 M³/Hari</t>
  </si>
  <si>
    <t>PROGRAM PENATAAN BANGUNAN GEDUNG</t>
  </si>
  <si>
    <t>Persentase Bangunan Gedung Negara dan Bangunan Gedung Cagar Budaya yang tertangani</t>
  </si>
  <si>
    <t>Penyelenggaraan Bangunan Gedung di Wilayah Daerah Kabupaten/Kota, Pemberian Izin Mendirikan Bangunan (IMB) dan Sertifikat Laik Fungsi Bangunan Gedung</t>
  </si>
  <si>
    <t>Jumlah Sarana dan Prasarana bangunan Gedung yang tertangani;Jumlah Bangunan yang memiliki IMB dan SLF</t>
  </si>
  <si>
    <t>Penyelenggaraan Penerbitan Izin Mendirikan Bangunan ( IMB ), Sertifikat Laik Fungsi ( SLF ), Peran Tenaga Ahli Bangunan Gedung ( TABG ), Pendataan Bangunan Gedung, serta Implementasi SIMBG</t>
  </si>
  <si>
    <t>Jumlah Penyelenggaraan Penerbitan Persyaratan Bangunan Gedung (PBG), Sertifikat Laik Fungsi (SLF),  peran   Tim Profesi Ahli (TPA), Pendataan Bangunan Gedung, serta Implementasi SIMBG</t>
  </si>
  <si>
    <t>200 Dokumen</t>
  </si>
  <si>
    <t>Perencanaan, Pembangunan, Pengawasan, dan Pemanfaatan Bangunan Gedung Daerah Kabupaten/Kota</t>
  </si>
  <si>
    <t>Jumlah Dokumen Perencanaan, Pembangunan, Pengawasan  dan Pemanfaatan  Bangunan Gedung Daerah Kabupaten/Kota</t>
  </si>
  <si>
    <t>Penyusunan Regulasi Terkait Bangunan Gedung Kabupaten/Kota</t>
  </si>
  <si>
    <t xml:space="preserve">Jumlah Regulasi Terkait Bangunan Gedung Kabupaten/Kota yang Disusun </t>
  </si>
  <si>
    <t>Bantuan Teknis Pembangunan Bangunan Gedung Negara Daerah Kabupaten/Kota</t>
  </si>
  <si>
    <t>Jumlah Konsultasi        Bantuan Teknis Pembangunan Bangunan Gedung Negara Daerah Kabupaten/Kota</t>
  </si>
  <si>
    <t>Monitoring dan Evaluasi Penyelenggaraan Bangunan Gedung Negara Daerah Kabupaten/Kota</t>
  </si>
  <si>
    <t>Jumlah Dokumen Monitoring dan Evaluasi Penyelenggaraan Bangunan Gedung Negara Daerah Kabupaten/Kota</t>
  </si>
  <si>
    <t>Identifikasi, Penetapan, Penyelenggaraan Bangunan Gedung Cagar Budaya yang Dilestarikan Milik Pemerintah Kabupaten/Kota</t>
  </si>
  <si>
    <t>Jumlah Bangunan Gedung Milik Pemerintah Kabupaten/Kota yang Dilakukan Identifikasi dan Penetapan sebagai Cagar Budaya yang Dilestarikan</t>
  </si>
  <si>
    <t>1 unit</t>
  </si>
  <si>
    <t>0 unit</t>
  </si>
  <si>
    <t xml:space="preserve">Pemeriksaan Kelaiakan Fungsi Rumah Tinggal Tunggal dan Rumah deret dalam rangka Penerbitan Sertifikat Laik Fungsi </t>
  </si>
  <si>
    <t>Jumlah  Rumah  Tinggal  Tunggal  dan  Rumah Deret  yang  Telah  Dilakukan  Pemeriksaan Kelaikan Fungsi</t>
  </si>
  <si>
    <t>30 unit</t>
  </si>
  <si>
    <t>Pemeliharaan dan Perawatan Bangunan Gedung Daerah Kabupaten/Kota</t>
  </si>
  <si>
    <t>Jumlah Bangunan Gedung Daerah Kabupaten/Kota  yang  Dilakukan  Pemeliharaan dan Perawatan</t>
  </si>
  <si>
    <t>2 unit</t>
  </si>
  <si>
    <t>PROGRAM PENGEMBANGAN SISTEM  DAN PENGELOLAAN PERSAMPAHAN REGIONAL</t>
  </si>
  <si>
    <t>Meningkatnya Kualitas Lingkungan Hidup</t>
  </si>
  <si>
    <t xml:space="preserve">Indeks Kualitas Lingkungan Hidup </t>
  </si>
  <si>
    <t>Persentase Ketersediaan Sarana Persampahan ( TPA &amp; TPST )</t>
  </si>
  <si>
    <t>Membangun lingkungan hidup, meningkatkan ketahanan bencana, dan perubahan iklim</t>
  </si>
  <si>
    <t>Persentase Wilayah Perkotaan Yang Terlayani Pengelolaan
Persampahan</t>
  </si>
  <si>
    <t>52,94 %</t>
  </si>
  <si>
    <t>Indeks Resiko Bencana</t>
  </si>
  <si>
    <t>Tinggi</t>
  </si>
  <si>
    <t>Pengembangan Sistem dan Pengelolaan Persampahan di Daerah Kabupaten / Kota</t>
  </si>
  <si>
    <t>Jumlah Sistem dan Pengelolaan Persampahan di Daerah Kabupaten/Kota yang beroperasi</t>
  </si>
  <si>
    <t>Penyusunan Rencana, kebijakan, strategi dan Teknis Sistem Pengelolaan Persampahan TPA/TPST/SPA/ TPS-3R/TPS Kewenangan Kabupaten / Kota</t>
  </si>
  <si>
    <t>Jumlah Rencana, Kebijakan, Strategi dan Teknis Sistem Pengelolaan Persampahan TPA/TPST/SPA/TPS-3R/TPS Kewenangan Kabupaten/Kota yang Disusun</t>
  </si>
  <si>
    <t>Pembangunan TPA/TPST/SPA/TPS-3R/TPS</t>
  </si>
  <si>
    <t>Jumlah Rumah Tangga yang Terlayani TPA/TPST/SPA/TPS-3R/TPS</t>
  </si>
  <si>
    <t>120 Rumah Tangga</t>
  </si>
  <si>
    <t>0 Rumah Tangga</t>
  </si>
  <si>
    <t>Rehabilitasi TPA/TPST/SPA/ TPS-3R/TPS</t>
  </si>
  <si>
    <t>Air Limau</t>
  </si>
  <si>
    <t>Jumlah TPA/TPST/SPA/TPS-3R/TPS yang Direhabilitasi</t>
  </si>
  <si>
    <t>PROGRAM PENATAAN BANGUNAN DAN LINGKUNGANNYA</t>
  </si>
  <si>
    <t>Persentase Penataan Bangunan dan Lingkungan yang tertangani</t>
  </si>
  <si>
    <t>Penyelenggaraan Penataan Bangunan dan Lingkungannya di Daerah Kabupaten/Kota</t>
  </si>
  <si>
    <t>Jumlah Penataan Bangunan dan lIngkungannya di daerah Kabupaten/Kota yang tertangani tahun n</t>
  </si>
  <si>
    <t>Penyusunan Rencana, Kebijakan, Strategi dan Teknis Sistem Penataan Bangunan dan Lingkungan di Kabupaten/Kota</t>
  </si>
  <si>
    <t>Jumlah Dokumen Rencana, Kebijakan, Strategi dan Teknis Sistem Penataan Bangunan dan Lingkungan di Kabupaten/Kota</t>
  </si>
  <si>
    <t>Supervisi Penataan/ Pemeliharaan Bangunan dan Lingkungan</t>
  </si>
  <si>
    <t>Jumlah Supervisi Penataan/Pemeliharaan Bangunan dan Lingkungan di Kawasan Cagar Budaya dan Tradisional Bersejarah, Kawasan Pariwisata,  Kawasan  Sistem Perkotaan  Nasional dan Kawasan Strategis Lainnya</t>
  </si>
  <si>
    <t>1 Kawasan</t>
  </si>
  <si>
    <t>Penataan bangunan dan lingkungan</t>
  </si>
  <si>
    <t>sport center dan cluster cina muntok</t>
  </si>
  <si>
    <t>Jumlah Penataan Bangunan dan Lingkungan di Kawasan Cagar Budaya dan Tradisional Bersejarah, Kawasan Pariwisata, Kawasan Sistem Perkotaan  Nasional  dan Kawasan  Strategis Lainnya</t>
  </si>
  <si>
    <t>2 Kawasan</t>
  </si>
  <si>
    <t>Pemeliharaan Bangunan dan Lingkungan</t>
  </si>
  <si>
    <t xml:space="preserve"> Jumlah Pemeliharaan Bangunan dan Lingkungan di Kawasan Cagar Budaya dan Tradisional Bersejarah, Kawasan Pariwisata, Kawasan Sistem Perkotaan Nasional dan Kawasan Strategis Lainnya</t>
  </si>
  <si>
    <t>URUSAN PEMERINTAHAN BIDANG PERTANAHAN</t>
  </si>
  <si>
    <t>PROGRAM PENYELESAIAN GANTI KERUGIAN DAN SANTUNAN TANAH UNTUK PEMBANGUNAN</t>
  </si>
  <si>
    <t>Persentase Penyelesaian Ganti Kerugian dan Santunan Tanah untuk Pembangunan</t>
  </si>
  <si>
    <t>Penyelesaian Masalah Ganti Kerugian dan Santunan Tanah untuk Pembangunan oleh Pemerintah Daerah Kabupaten/Kota</t>
  </si>
  <si>
    <t>Persentase Penyelesaian Masalah Ganti Kerugian dan Santunan Tanah Untuk Pembangunan</t>
  </si>
  <si>
    <t>Penetapan Daftar Masyarakat Penerima Santunan Tanah dalam 1 (satu) Daerah Kabupaten/Kota</t>
  </si>
  <si>
    <t>Jumlah  Keputusan  Bupati/Wali  Kota  Tentang Penetapan Penerima Santunan Tanah</t>
  </si>
  <si>
    <t>- Pembebasan Lahan untuk Kawasan Industri Tj. Ular</t>
  </si>
  <si>
    <t>Desa Air Limau</t>
  </si>
  <si>
    <t>- Pembebasan Lahan untuk perluasan kolong retensi</t>
  </si>
  <si>
    <t>Kecamatan Muntok</t>
  </si>
  <si>
    <t xml:space="preserve">- Pembebasan lahan untuk TPST </t>
  </si>
  <si>
    <t>Desa Ranggi Asam, Kelapa dan Parittiga</t>
  </si>
  <si>
    <t>- Pembebasan lahan untuk TPA</t>
  </si>
  <si>
    <t>Simpangteritip</t>
  </si>
  <si>
    <t>Koordinasi  dan Sinkronisasi  Penyelesaian Masalah Ganti Kerugian dan Santunan Tanah untuk Pembangunan oleh Pemerintah Daerah Kabupaten</t>
  </si>
  <si>
    <t>Jumlah Dokumen Koordinasi dan Sinkronisasi Penyelesaian Masalah Ganti Kerugian dan Santunan Tanah untuk Pembangunan oleh Pemerintah Daerah Kabupaten/Kota</t>
  </si>
  <si>
    <t>PROGRAM PENGELOLAAN TANAH KOSONG</t>
  </si>
  <si>
    <t>Persentase tanah kosong hasil inventarisasi yang telah dimanfaatkan</t>
  </si>
  <si>
    <t>Inventarisasi dan Pemanfaatan Tanah Kosong</t>
  </si>
  <si>
    <t>Persentase kecamatan yang tersedia data pemanfaatan tanah kosong</t>
  </si>
  <si>
    <t>15 persil</t>
  </si>
  <si>
    <t>20 persil</t>
  </si>
  <si>
    <t>Pelaksanaan Inventarisasi Tanah Kosong</t>
  </si>
  <si>
    <t>Jumlah  Laporan  Tanah  Kosong  dalam  1 (Satu) Kabupaten/Kota yang Diinventarisasi.</t>
  </si>
  <si>
    <t>20 Laporan</t>
  </si>
  <si>
    <t>PROGRAM PENATAGUNAAN TANAH</t>
  </si>
  <si>
    <t>Persentase ketersediaan data penatagunaan tanah</t>
  </si>
  <si>
    <t>Penggunaan Tanah yang Hamparannya dalam satu Daerah Kabupaten/Kota</t>
  </si>
  <si>
    <t xml:space="preserve">Ketersediaan Data Penggunaan Tanah yang Hamparannya dalam satu Daerah Kabupaten </t>
  </si>
  <si>
    <t>40 persil</t>
  </si>
  <si>
    <t>150 persil</t>
  </si>
  <si>
    <t xml:space="preserve">Koordinasi dan Sinkronisasi Perencanaan Penggunaan Tanah </t>
  </si>
  <si>
    <t>Jumlah Laporan Koordinasi dan Sinkronisasi Perencanaan  Penggunaan  Tanah dalam 1 (Satu) Kabupaten/Kota</t>
  </si>
  <si>
    <t xml:space="preserve">Koordinasi dan Sinkronisasi Pelaksanaan Konsolidasi Tanah Kabupaten </t>
  </si>
  <si>
    <t>Jumlah Dokumen Koordinasi dan Sinkronisasi Pelaksanaan Konsolidasi Tanah Kewenangan Kabupaten/Kota</t>
  </si>
  <si>
    <t>PROGRAM PENYELESAIAN SENGKETA TANAH GARAPAN</t>
  </si>
  <si>
    <t>Persentase sengeketa tanah garapan yang terselesaikan</t>
  </si>
  <si>
    <t xml:space="preserve">Penyelesaian Sengketa Tanah Garapan dalam Daerah Kabupaten </t>
  </si>
  <si>
    <t>Persentase konflik lahan tanah garapan yang di selesaikan</t>
  </si>
  <si>
    <t xml:space="preserve">Inventarisasi Sengketa ,Konflik dan Perkara Pertanahan dalam 1 daerah Kabupaten </t>
  </si>
  <si>
    <t>Jumlah Data Sengketa,   Konflik dan Perkara dalam 1 (Satu) Daerah Kabupaten</t>
  </si>
  <si>
    <t xml:space="preserve">Mediasi Penyelesaian SengketaTanah Garapan dalam 1 Daerah Kabupaten </t>
  </si>
  <si>
    <t>Jumlah Berita Acara Hasil Mediasi Penyelesaian Kasus  Sengketa dan Konflik Tanah  Garapan dalam 1 (Satu) daerah Kabupaten</t>
  </si>
  <si>
    <t>4 Berita Acara</t>
  </si>
  <si>
    <t>1 Berita Acara</t>
  </si>
  <si>
    <t>TOTAL</t>
  </si>
  <si>
    <t>URUSAN PEMERINTAHAN BIDANG PERUMAHAN DAN KAWASAN PERMUKIMAN</t>
  </si>
  <si>
    <t>DINAS PERUMAHAN, KAWASAN PERMUKIMAN DAN PERHUBUNGAN</t>
  </si>
  <si>
    <t>Persentase Perencanaan, Penganggaran dan Evaluasi Kinerja Perangkat Daerah yang terlaksana</t>
  </si>
  <si>
    <t>Kab. Bangka Barat, Mentok, Semua Kelurahan</t>
  </si>
  <si>
    <t>5 Laporan</t>
  </si>
  <si>
    <t>Persentase Pengelolaan Administrasi Keuangan Perangkat Daerah yang terlaksana</t>
  </si>
  <si>
    <t>29 Orang/bulan</t>
  </si>
  <si>
    <t>30 Orang/bulan</t>
  </si>
  <si>
    <t>Koordinasi dan Penyusunan Laporan Keuangan Bulanan/Triwulanan/Semes teran SKPD</t>
  </si>
  <si>
    <t>Persentase Pengelolaan Administrasi Barang Milik Daerah pada Perangkat Daerah yang terlaksana</t>
  </si>
  <si>
    <t xml:space="preserve">Persentase Pengelolaan Administrasi Pendapatan Daerah Kewenangan Perangkat Daerah yang terlaksana </t>
  </si>
  <si>
    <t xml:space="preserve"> 12 Dokumen</t>
  </si>
  <si>
    <t>Persentase Pengelolaan Administrasi Kepegawaian Perangkat Daerah yang terlaksana</t>
  </si>
  <si>
    <t>Jumlah  Paket  Pakaian  Dinas  beserta  Atribut
Kelengkapan</t>
  </si>
  <si>
    <t>Jumlah Dokumen Pendataan dan Pengolahan Administrasi Kepegawaian</t>
  </si>
  <si>
    <t>Jumlah Orang yang    Mengikuti Sosialisasi
Peraturan Perundang-Undangan</t>
  </si>
  <si>
    <t>29 orang</t>
  </si>
  <si>
    <t>30 orang</t>
  </si>
  <si>
    <t>Persentase Pengelolaan Administrasi Umum Perangkat Daerah yang terlaksana</t>
  </si>
  <si>
    <t>Jumlah    Paket   Peralatan    dan   Perlengkapan Kantor yang Disediakan</t>
  </si>
  <si>
    <t xml:space="preserve"> Paket</t>
  </si>
  <si>
    <t>2  Paket</t>
  </si>
  <si>
    <t>2 Paket</t>
  </si>
  <si>
    <t>Jumlah Dokumen Penatausahaan Arsip Dinamis
pada SKPD</t>
  </si>
  <si>
    <t xml:space="preserve">Persentase Pemenuhan Barang Milik Daerah Penunjang urusan Pemerintah Daerah </t>
  </si>
  <si>
    <t>Pengadaan Kendaraan Perorangan Dinas atau Kendaraan Dinas Jabatan</t>
  </si>
  <si>
    <t>Jumlah Unit Kendaraan  Perorangan Dinas atau
Kendaraan Dinas Jabatan yang Disediakan</t>
  </si>
  <si>
    <t xml:space="preserve"> Unit</t>
  </si>
  <si>
    <t>Pengadaan Kendaraan Dinas Operasional atau Lapangan</t>
  </si>
  <si>
    <t>Jumlah Unit Kendaraan Dinas Operasional atau
Lapangan yang Disediakan</t>
  </si>
  <si>
    <t>Pengadaan Mebel</t>
  </si>
  <si>
    <t>Jumlah Paket Mebel yang Disediakan</t>
  </si>
  <si>
    <t>Pengadaan Gedung Kantor atau Bangunan Lainnya</t>
  </si>
  <si>
    <t>Jumlah  Unit  Gedung  Kantor  atau  Bangunan
Lainnya yang Disediakan</t>
  </si>
  <si>
    <t>Pengadaan Sarana dan Prasarana Gedung Kantor atau Bangunan Lainnya</t>
  </si>
  <si>
    <t>Jumlah   Unit  Sarana   dan  Prasarana   Gedung
Kantor atau Bangunan Lainnya yang Disediakan</t>
  </si>
  <si>
    <t>Pengadaan Sarana dan Prasarana Pendukung Gedung Kantor atau Bangunan Lainnya</t>
  </si>
  <si>
    <t>Jumlah Unit Sarana dan Prasarana Pendukung
Gedung  Kantor  atau  Bangunan  Lainnya  yang Disediakan</t>
  </si>
  <si>
    <t xml:space="preserve">Jumlah Bulan Penyediaan  Jasa Penunjang Urusan Pemerintahan Daerah </t>
  </si>
  <si>
    <t>Jumlah Laporan Penyediaan Jasa Peralatan dan Perlengkapan Kantor yang Disediakan</t>
  </si>
  <si>
    <t>Jumlah Bulan Pemeliharaan Barang Milik Daerah Penunjang Urusan Pemerintahan Daerah</t>
  </si>
  <si>
    <t>6 Unit</t>
  </si>
  <si>
    <t>Pemeliharaan Mebel</t>
  </si>
  <si>
    <t>Jumlah Mebel yang Dipelihara</t>
  </si>
  <si>
    <t>Pemeliharaan/Rehabilitasi Sarana dan Prasarana Gedung Kantor atau Bangunan Lainnya</t>
  </si>
  <si>
    <t>Jumlah    Sarana    dan   PrasaranamPendukung
Gedung Kantor atau  Bangunan Lainnya yang Dipelihara/Direhabilitasi</t>
  </si>
  <si>
    <t>13 unit</t>
  </si>
  <si>
    <t>Pemeliharaan / Rehabilitasi Gedung Kantor dan Bangunan Lainnya</t>
  </si>
  <si>
    <t>Pemeliharaan / rehabilitasi sarana dan Prasarana Pendukung Gedung Kantor atau Bangunan Lainnya</t>
  </si>
  <si>
    <t>Jumlah Sarana dan   Prasarana Pendukung Gedung Kantor atau  Bangunan Lainnya  yang
Dipelihara/Direhabilitasi</t>
  </si>
  <si>
    <t>PROGRAM PENGEMBANGAN PERUMAHAN</t>
  </si>
  <si>
    <t>Optimalisasi Pelayanan Dasar</t>
  </si>
  <si>
    <t xml:space="preserve">Menurunnya Angka Kemiskinan </t>
  </si>
  <si>
    <t>Angka kemiskinan</t>
  </si>
  <si>
    <t>Persentase rumah akibat bencana alam/ sosial yang tertangani</t>
  </si>
  <si>
    <t>Mengembangkan wilayah untuk mengurangi kesenjangan dan menjamin pemerataan</t>
  </si>
  <si>
    <t>Pendataan Penyediaan dan Rehabilitasi Rumah Korban Bencana atau Relokasi Program Kabupaten/Kota</t>
  </si>
  <si>
    <t>Persentase Rumah Korban Bencana atau Relokasi Program Kabupaten/Kota yang terdata</t>
  </si>
  <si>
    <t>Identifikasi Perumahan di Lokasi Rawan Bencana atau Terkena Relokasi Program Kabupaten/Kota</t>
  </si>
  <si>
    <t>Jumlah Dokumen Data Rumah di Lokasi Rawan Bencana dan Lokasi yang Berpotensi Terkena Relokasi Program Kabupaten/Kota</t>
  </si>
  <si>
    <t>Identifikasi Lahan-Lahan Potensial sebagai Lokasi Relokasi Perumahan</t>
  </si>
  <si>
    <t>Jumlah Dokumen  Data Identifikasi  Lahan yang
Potensial Sebagai Lokasi Relokasi Perumahan</t>
  </si>
  <si>
    <t>Pengumpulan Data Rumah Korban Bencana Kejadian Sebelumnya yang Belum Tertangani</t>
  </si>
  <si>
    <t>Jumlah Dokumen Data Rumah Korban Bencana
Kabupaten/Kota Kejadian Sebelumnya yang Belum Tertangani</t>
  </si>
  <si>
    <t>Pendataan dan verifikasi penerima rumah bagi korban bencana atau terkena relokasi program Kabupaten/Kota</t>
  </si>
  <si>
    <t>Jumlah Dokumen Data Calon Penerima Rumah bagi Korban Bencana Kabupaten/Kota atau yang Terkena Relokasi Program Kabupaten/Kota yang Terverifikasi</t>
  </si>
  <si>
    <t>Pembangunan dan Rehabilitasi Rumah Korban Bencana atau Relokasi Program Kabupaten / Kota</t>
  </si>
  <si>
    <t>Jumlah rumah yang dibangun dan direhabilitasi bagi Korban Bencana atau Relokasi Program Kabupaten/Kota</t>
  </si>
  <si>
    <t>15 Unit Rumah</t>
  </si>
  <si>
    <t>Rehabilitasi Rumah bagi Korban Bencana</t>
  </si>
  <si>
    <t>Jumlah  Rumah Korban          Bencana Kabupaten/Kota yang Terehabilitasi</t>
  </si>
  <si>
    <t>10 Unit Rumah</t>
  </si>
  <si>
    <t>Pembangunan Rumah bagi Korban Bencana</t>
  </si>
  <si>
    <t>Jumlah Rumah  bagi Korban Bencana Kabupaten/ Kota yang Terbangun</t>
  </si>
  <si>
    <t>5 Unit Rumah</t>
  </si>
  <si>
    <t>Penerbitan  izin pembangunan dan pengembangan perumahan</t>
  </si>
  <si>
    <t>Persentase izin pembanguan dan pengembangan perumahan yang diterbitkan</t>
  </si>
  <si>
    <t>100 persen</t>
  </si>
  <si>
    <t>Koordinasi dan sinkronisasi pengendalian pembanguan dan pengembangan perumahan</t>
  </si>
  <si>
    <t>Jumlah laporan hasil koordinasi dan sinkronisasi pengendalian pembanguan dan pengembangan perumahan</t>
  </si>
  <si>
    <t>1 laporan</t>
  </si>
  <si>
    <t>Pembangunan dan Rehabilitasi Rumah Korban Bencana atau Relokasi Program Kabupaten/Kota</t>
  </si>
  <si>
    <t>Jumlah Rumah yang dibangun dan direhabilitasi bagi Korban bencana atau relokasi Program Kabupaten/Kota</t>
  </si>
  <si>
    <t>Jumlah Rumah Korban Bencana Kabupaten/Kota yang Terehabilitasi</t>
  </si>
  <si>
    <t xml:space="preserve"> Unit Rumah</t>
  </si>
  <si>
    <t>Jumlah Rumah bagi Korban Bencana Kabupaten/Kota yang Terbangun</t>
  </si>
  <si>
    <t>PROGRAM KAWASAN PERMUKIMAN</t>
  </si>
  <si>
    <t>Persentase rumah tidak layak huni di kawasan kumuh yang tertangani</t>
  </si>
  <si>
    <t>Penerbitan Izin Pembangunan dan Pengembangan Kawasan Permukiman</t>
  </si>
  <si>
    <t>Persentase Izin pembangunan dan pengembangan Kawasan Permukiman yang diterbitkan</t>
  </si>
  <si>
    <t>Penyusunan dan/atau Review serta legalisasi Rencana Pembangunan dan Pengembangan Kawasan Permukiman dan Permukiman Kumuh</t>
  </si>
  <si>
    <t>Jumlah Dokumen Rencana Pembangunan dan Pengembangan Kawasan Permukiman dan Permukiman Kumuh yang Tersusun dan/atau Tereview serta Terlegalisasi</t>
  </si>
  <si>
    <t>Koordinasi dan Sinkronisasi Pengendalian Pembangunan dan Pengembangan Kawasan Permukiman dan Permukiman Kumuh</t>
  </si>
  <si>
    <t>Jumlah  Laporan  Hasil Koordinasi  dan Sinkronisasi Pengendalian Pembangunan dan Pengembangan Kawasan Permukiman dan Permukiman Kumuh</t>
  </si>
  <si>
    <t>Penataan dan Peningkatan Kualitas Kawasan permukiman Kumuh dengan Luas dibawah 10 ( Sepuluh ) Ha</t>
  </si>
  <si>
    <t>Jumlah dokumen Perencanaan, Penataan dan Peningkatan Kualitas Kawasan Permukiman Kumuh dengan Luas di Bawah 10 (sepuluh) Ha</t>
  </si>
  <si>
    <t>Survei dan Penetapan Lokasi Perumahan dan Permukiman Kumuh</t>
  </si>
  <si>
    <t>Jumlah   Hasil   Survei   dan   Penetapan   Lokasi Perumahan dan Permukiman Kumuh</t>
  </si>
  <si>
    <t>Penyusunan/Review /Legalisasi Kebijakan Bidang PKP</t>
  </si>
  <si>
    <t>Jumlah Dokumen Kebijakan  Bidang PKP yang Tersusun/ Tereview /Terlegalisasi</t>
  </si>
  <si>
    <t>Peningkatan Kualitas Kawasan Permukiman Kumuh dengan Luas di Bawah 10 (sepuluh) Ha</t>
  </si>
  <si>
    <t>Persentase Luasan Kawasan Permukiman Kumuh dengan Luas dibawah 10 ( Sepuluh ) Ha yang tertangani</t>
  </si>
  <si>
    <t>Penyusunan Rencana Tapak ( Site Plan ) dan Detail Engineering Design ( DED ) Peremajaan/Pemugaran Permukiman KUmuh</t>
  </si>
  <si>
    <t>kampung palembang</t>
  </si>
  <si>
    <t>Jumlah Rencana Tapak (Site  Plan ) dan Detail Engineering  Design  (DED) Peremajaan/Pemugaran Permukiman Kumuh</t>
  </si>
  <si>
    <t>Perbaikan Rumah Tidak Layak Huni</t>
  </si>
  <si>
    <t>Kawasan Kumuh Kabupaten</t>
  </si>
  <si>
    <t>Jumlah    Rumah    Tidak    Layak    Huni    yang
Diperbaiki</t>
  </si>
  <si>
    <t>2 Unit rumah</t>
  </si>
  <si>
    <t>Kerja Sama Perbaikan Rumah Tidak Layak Huni Beserta PSU</t>
  </si>
  <si>
    <t>Jumlah Dokumen Kesepakatan Kerja Sama dalam Perbaikan   Rumah   Tidak Layak Huni Beserta PSU</t>
  </si>
  <si>
    <t>Dokumen</t>
  </si>
  <si>
    <t>Pelaksanaan Pembangunan Pemugaran/ Peremajaan Permukiman Kumuh</t>
  </si>
  <si>
    <t>Luas Permukiman Kumuh yang Diremajakan/Dipugar</t>
  </si>
  <si>
    <t>0,5 ha</t>
  </si>
  <si>
    <t>Pembangunan Rumah Baru Layak Huni</t>
  </si>
  <si>
    <t>Jumlah Rumah Baru Layak Huni yang dibangun</t>
  </si>
  <si>
    <t>5 Unit</t>
  </si>
  <si>
    <t>PROGRAM PERUMAHAN DAN KAWASAN PERMUKIMAN KUMUH</t>
  </si>
  <si>
    <t>Persentase rumah tidak layak huni diluar kawasan kumuh yang tertangani</t>
  </si>
  <si>
    <t>Pencegahan Perumahan dan Kawasan Permukiman Kumuh pada Daerah Kabupaten/Kota</t>
  </si>
  <si>
    <t xml:space="preserve">Jumlah Rumah Tidak Layak Huni yang dibangun / direhabilitasi pada Daerah Kabupaten / Kota </t>
  </si>
  <si>
    <t>500 unit</t>
  </si>
  <si>
    <t>Perbaikan Rumah Tidak Layak Huni untuk Pencegahan terhadap Tumbuh dan Berkembangnya Permukiman Kumuh diluar Kawasan Permukiman Kumuh dengan Luas di Bawah 10 (sepuluh) Ha</t>
  </si>
  <si>
    <t>Jumlah Rumah Tidak Layak Huni untuk Pencegahan Terhadap Tumbuh dan Berkembangnya Permukiman Kumuh di Luar Kawasan Permukiman Kumuh dengan Luas di Bawah 10 (Sepuluh) Ha yang Diperbaiki</t>
  </si>
  <si>
    <t>21 Unit rumah</t>
  </si>
  <si>
    <t>APBD &amp; Musren Kec</t>
  </si>
  <si>
    <t>Bangka Barat (Renja)</t>
  </si>
  <si>
    <t>2 Unit</t>
  </si>
  <si>
    <t>Desa Rukam</t>
  </si>
  <si>
    <t>3 Unit</t>
  </si>
  <si>
    <t>Desa Kelumbi</t>
  </si>
  <si>
    <t>Desa Benteng Kota</t>
  </si>
  <si>
    <t>4 Unit</t>
  </si>
  <si>
    <t>Kerja Sama Perbaikan Rumah Tidak Layak Huni Beserta PSU diluar Kawasan Permukiman Kumuh dengan Luas di Bawah 10 (sepuluh) Ha</t>
  </si>
  <si>
    <t>Jumlah Dokumen   Kesepakatan Kerja Sama dalam Perbaikan Rumah Tidak Layak Huni Beserta PSU   di Luar Kawasan Permukiman Kumuh dengan Luas di Bawah 10 (Sepuluh) Ha</t>
  </si>
  <si>
    <t>PROGRAM PENINGKATAN PRASARANA, SARANA DAN UTILITAS UMUM (PSU)</t>
  </si>
  <si>
    <t>Persentase Perumahan yang sudah dilengkapi PSU sesuai kewenangan</t>
  </si>
  <si>
    <t>Urusan Penyelenggaraan PSU Perumahan</t>
  </si>
  <si>
    <t>Persentase PSU Perumahan dalam Kondisi baik</t>
  </si>
  <si>
    <t>Perencanaan Penyediaan PSU Perumahan</t>
  </si>
  <si>
    <t>Jumlah Dokumen Perencanaan Penyediaan PSU
Perumahan</t>
  </si>
  <si>
    <t>Penyediaan Prasarana, Sarana, dan Utilitas Umum di Perumahan untuk Menunjang Fungsi Hunian</t>
  </si>
  <si>
    <t>Jumlah Lokasi Perumahan yang Disediakan Prasarana,   Sarana, dan Utilitas Umum  yang Menunjang Fungsi Hunian</t>
  </si>
  <si>
    <t>1 Lokasi</t>
  </si>
  <si>
    <t>5 Lokasi</t>
  </si>
  <si>
    <t>- Rehabilitasi Jalan</t>
  </si>
  <si>
    <t>Keranggan</t>
  </si>
  <si>
    <t>2 Lokasi</t>
  </si>
  <si>
    <t>- Pembangunan Talud</t>
  </si>
  <si>
    <t>Kp. Senang Hati, RT.2 dan RT. 3 RW. 1</t>
  </si>
  <si>
    <t>- Pembangunan Jalan Setapak</t>
  </si>
  <si>
    <t>RT. 2 RW. 6, Jalan pinggir pantai teluk rubiah/ Tj Pak Dan</t>
  </si>
  <si>
    <t>150 Km</t>
  </si>
  <si>
    <t xml:space="preserve">- Peningkatan Jalan </t>
  </si>
  <si>
    <t>Jl. Gg. Setia RT. 02 RW. 1 Kel. Menjelang</t>
  </si>
  <si>
    <t>Verifikasi dan Penyerahan PSU Permukiman dari Pengembang</t>
  </si>
  <si>
    <t>Jumlah Dokumen Kerja Sama Penyediaan/Pengelolaan PSU Perumahan</t>
  </si>
  <si>
    <t xml:space="preserve"> Dokumen</t>
  </si>
  <si>
    <t>URUSAN PEMERINTAHAN BIDANG PERHUBUNGAN</t>
  </si>
  <si>
    <t>PROGRAM PENYELENGGARAAN LALU LINTAS DAN ANGKUTAN JALAN (LLAJ)</t>
  </si>
  <si>
    <t>Persentase pemenuhana sarana dan prasarana LLAJ</t>
  </si>
  <si>
    <t>Penetapan Rencana Induk Jaringan LLAJ Kabupaten/Kota</t>
  </si>
  <si>
    <t>Jumlah Rancangan Kebijakan Induk Jaringan LLAJ Kabupaten/Kota</t>
  </si>
  <si>
    <t>1 Rancangan Kebijakan</t>
  </si>
  <si>
    <t>Pelaksanaan Penyusunan Rencana Induk Jaringan LLAJ Kabupaten/Kota</t>
  </si>
  <si>
    <t>Jumlah   Dokumen   Penyusunan   Rencana   Induk Jaringan LLAJ  Kabupaten/Kota</t>
  </si>
  <si>
    <t>Pengendalian Pelaksanaan Rencana Induk
Jaringan LLAJ Kabupaten/Kota</t>
  </si>
  <si>
    <t>Jumlah  Laporan  Pengendalian  Rencana  Induk Jaringan LLAJ Kabupaten/Kota</t>
  </si>
  <si>
    <t>Penyediaan Perlengkapan Jalan di Jalan Kabupaten/Kota</t>
  </si>
  <si>
    <t>Persentase  Perlengkapan Jalan di Jalan Kabupaten/ Kota dalam kondisi baik</t>
  </si>
  <si>
    <t>Air Belo, Kec Muntok serta Mislak dan Sinar Manik Kec Jebus, Kab. Babar</t>
  </si>
  <si>
    <t>Jumlah      Perlengkapan      Jalan      di      Jalan Kabupaten/Kota yang Tersedia</t>
  </si>
  <si>
    <t>112 unit</t>
  </si>
  <si>
    <t>43 unit</t>
  </si>
  <si>
    <t>- Konsultansi Database APL</t>
  </si>
  <si>
    <t>Babar</t>
  </si>
  <si>
    <t>1 Paket</t>
  </si>
  <si>
    <t>- Pengadaan Karoseri Mobil Skylife</t>
  </si>
  <si>
    <t>- Peralatan penunjang akses Tj. Ular</t>
  </si>
  <si>
    <t>Mentok</t>
  </si>
  <si>
    <t>- Pengadaan LPJU</t>
  </si>
  <si>
    <t>Desa Mislak</t>
  </si>
  <si>
    <t>14 Unit</t>
  </si>
  <si>
    <t>Desa Kapit</t>
  </si>
  <si>
    <t>15 Unit</t>
  </si>
  <si>
    <t>Desa Kelabat</t>
  </si>
  <si>
    <t>7 Unit</t>
  </si>
  <si>
    <t>Desa Simpanggong</t>
  </si>
  <si>
    <t>Rehabilitasi dan Pemeliharaan Perlengkapan Jalan</t>
  </si>
  <si>
    <t>Jumlah  Perlengkapan  Jalan  yang  Terehabilitasi dan Terpelihara</t>
  </si>
  <si>
    <t>925 Unit</t>
  </si>
  <si>
    <t>Pengelolaan Terminal Tipe C</t>
  </si>
  <si>
    <t>Persentase Terminal Tipe C dalam kondisi baik</t>
  </si>
  <si>
    <t>Rehabilitasi dan Pemeliharaan Terminal (Fasilitas utama dan pendukung)</t>
  </si>
  <si>
    <t>Jumlah  Terminal (Fasilitas Utama dan Pendukung) yang Direhabilitasi dan Dipelihara</t>
  </si>
  <si>
    <t>Pengujian Berkala Kendaraan Bermotor</t>
  </si>
  <si>
    <t>Persentase Jumlah Kendaraan yang Melakukan uji KIR</t>
  </si>
  <si>
    <t>Registrasi Kendaraan Wajib Uji Berkala Kendaraan Bermotor</t>
  </si>
  <si>
    <t>Jumlah Kendaraan Wajib Uji Berkala Kendaraan Bermotor yang Terdaftar</t>
  </si>
  <si>
    <t>11 unit</t>
  </si>
  <si>
    <t>Penyediaan Sarana dan Prasarana Pengujian Berkala Kendaraan Bermotor</t>
  </si>
  <si>
    <t>Jumlah Sarana dan Prasarana Pengujian Berkala Kendaraan Bermotor yang Tersedia</t>
  </si>
  <si>
    <t xml:space="preserve">1 unit </t>
  </si>
  <si>
    <t>Penyediaan Bukti Lulus Uji Pengujian Berkala Kendaraan Bermotor</t>
  </si>
  <si>
    <t>Jumlah  Dokumen   Bukti  Lulus  Uji  Pengujian Berkala Kendaraan Bermotor</t>
  </si>
  <si>
    <t>Pemeliharaan Sarana dan Prasarana Pengujian Berkala Kendaraan Bermotor</t>
  </si>
  <si>
    <t>Jumlah Sarana dan Prasarana Pengujian Berkala Kendaraan Bermotor yang Terpelihara</t>
  </si>
  <si>
    <t>10 unit</t>
  </si>
  <si>
    <t>Pelaksanaan Manajemen dan Rekayasa Lalu Lintas untuk Jaringan Jalan Kabupaten/Kota</t>
  </si>
  <si>
    <t>Persentase Manajemen dan Rekayasa Lalu Lintas untuk Jaringan Jalan Kabupaten/Kota yang dilaksanakan tahun n</t>
  </si>
  <si>
    <t>Penataan Manajemen dan rekayasa Lalu Lintas untuk Jaringan Jalan Kabupaten / Kota</t>
  </si>
  <si>
    <t>Jumlah Laporan Penataan   Manajemen   dan Rekayasa   Lalu  Lintas  untuk  Jaringan   Jalan Kabupaten/Kota</t>
  </si>
  <si>
    <t>Uji Coba dan Sosialisasi Pelaksanaan Manajemen dan Rekayasa Lalu Lintas untuk Jaringan Jalan Kabupaten/Kota</t>
  </si>
  <si>
    <t>Terlaksananya Uji Coba dan Sosialisasi Pelaksanaan Manajemen dan Rekayasa Lalu Lintas untuk Jaringan Jalan Kabupaten / Kota</t>
  </si>
  <si>
    <t xml:space="preserve"> Peserta</t>
  </si>
  <si>
    <t>Pengawasan dan Pengendalian Efektivitas Pelaksanaan Kebijakan untuk Jalan Kabupaten/Kota</t>
  </si>
  <si>
    <t>Jumlah  Laporan Pengawasan  dan Pengendalian Efektivitas Pelaksanaan  Kebijakan  untuk  Jalan Kabupaten/Kota</t>
  </si>
  <si>
    <t>10 Laporan</t>
  </si>
  <si>
    <t>Forum Lalu Lintas dan Angkutan Jalan 
Kabupaten/Kota</t>
  </si>
  <si>
    <t>Jumlah    Laporan    Forum    Lalu    Lintas    dan Angkutan     Jalan     untuk     Jaringan     Jalan Kabupaten/Kota</t>
  </si>
  <si>
    <t>Audit dan Inspeksi Keselamatan LLAJ di Jalan</t>
  </si>
  <si>
    <t>Persentase Pelaksanaan Audit dan Inspeksi Keselamatan LLAJ di Jalan</t>
  </si>
  <si>
    <t>Peningkatan Kapasitas Auditor dan Inspektor LLAJ</t>
  </si>
  <si>
    <t>Jumlah   Auditor   dan   Inspektor   LLAJ   yang Ditingkatkan Kapasitasnya</t>
  </si>
  <si>
    <t>1 Orang</t>
  </si>
  <si>
    <t>Pelaksanaan Inspeksi, Audit dan Pemantauan Terminal</t>
  </si>
  <si>
    <t>Jumlah      Laporan      Inspeksi,      Audit      dan Pemantauan Terminal</t>
  </si>
  <si>
    <t>Pelaksanaan Inspeksi, Audit dan Pemantauan Pemenuhan Persyaratan Penyelenggaraan Kompetensi Pengemudi Kendaraan Bermotor Kabupaten/Kota</t>
  </si>
  <si>
    <t>Jumlah  Laporan  Inspeksi,  Audit dan Pemantauan Pemenuhan Persyaratan Penyelenggaraan        Kompetensi   Pengemudi
Kendaraan Bermotor Kabupaten/Kota</t>
  </si>
  <si>
    <t xml:space="preserve"> Laporan</t>
  </si>
  <si>
    <t>PROGRAM PENGELOLAAN PELAYARAN</t>
  </si>
  <si>
    <t>Persentase pelabuhan pengumpan lokal yang memenuhi persyaratan teknis pengelolaan pelabuhan</t>
  </si>
  <si>
    <t>Pembangunan, Penerbitan Izin Pembangunan dan Pengoperasian Pelabuhan Pengumpan Lokal</t>
  </si>
  <si>
    <t>Persentase Pelabuhan Pengumpan Lokal dalam Kondisi Baik</t>
  </si>
  <si>
    <t>Pembangunan Pelabuhan Pengumpan Lokal</t>
  </si>
  <si>
    <t>Jumlah    Pelabuhan    Pengumpan    Lokal   yang Dibangun</t>
  </si>
  <si>
    <t xml:space="preserve"> unit</t>
  </si>
  <si>
    <t>Pengoperasian dan Pemeliharaan Pelabuhan Pengumpan Lokal</t>
  </si>
  <si>
    <t>Jumlah    Pelabuhan    Pengumpan    Lokal   yang Beroperasi dan Terpelihara</t>
  </si>
  <si>
    <t>Pengawasan Pengoperasian Pelabuhan Pengumpan Lokal</t>
  </si>
  <si>
    <t>Jumlah   Laporan    Pengawasan    Pengoperasian Pelabuhan Pengumpan Lokal</t>
  </si>
  <si>
    <t>Pemenuhan Fasilitas Pelayanan Angkutan Pelabuhan Pengumpan Lokal</t>
  </si>
  <si>
    <t>Jumlah Fasilitas Pelayanan Angkutan Pelabuhan Pengumpan Lokal yang tersedia</t>
  </si>
  <si>
    <t>Pagu Indikatif  Musrenbang Bahas</t>
  </si>
  <si>
    <t>URUSAN PEMERINTAHAN BIDANG PANGAN</t>
  </si>
  <si>
    <t>DINAS PERTANIAN DAN PANGAN</t>
  </si>
  <si>
    <t>Jumlah     Dokumen     Perencanaan     Perangkat Daerah</t>
  </si>
  <si>
    <t>Koordinasi dan Penyusunan DPA-SKPD</t>
  </si>
  <si>
    <t>Jumlah Dokumen DPA-SKPD dan Laporan Hasil Koordinasi Penyusunan Dokumen DPA-SKPD</t>
  </si>
  <si>
    <t>Koordinasi   dan  Penyusunan   Perubahan   DPA- SKPD</t>
  </si>
  <si>
    <t>Jumlah Dokumen Perubahan DPA-SKPD dan Laporan Hasil Koordinasi Penyusunan Dokumen Perubahan DPA-SKPD</t>
  </si>
  <si>
    <t>Jumlah   Laporan   Evaluasi   Kinerja   Perangkat Daerah</t>
  </si>
  <si>
    <t>Jumlah    Orang    yang    Menerima    Gaji    dan Tunjangan ASN</t>
  </si>
  <si>
    <t>106 Orang/bulan</t>
  </si>
  <si>
    <t>Pelaksanaan Penatausahaan dan
Pengujian/Verifikasi Keuangan SKPD</t>
  </si>
  <si>
    <t>Jumlah Dokumen Penatausahaan dan Pengujian/Verifikasi Keuangan SKPD</t>
  </si>
  <si>
    <t>Pengelolaan dan Penyiapan  Bahan Tanggapan Pemeriksaan</t>
  </si>
  <si>
    <t>Jumlah Dokumen Bahan Tanggapan Pemeriksaan dan Tindak Lanjut Pemeriksaan</t>
  </si>
  <si>
    <t>Jumlah    Dokumen    Pelaporan    dan    Analisis Prognosis Realisasi Anggaran</t>
  </si>
  <si>
    <t>Penyusunan Perencanaan Kebutuhan Barang Milik Daerah SKPD</t>
  </si>
  <si>
    <t>Jumlah    Rencana    Kebutuhan    Barang    Milik Daerah SKPD</t>
  </si>
  <si>
    <t>Pengamanan Barang Milik Daerah SKPD</t>
  </si>
  <si>
    <t>Jumlah   Dokumen   Pengamanan   Barang   Milik Daerah SKPD</t>
  </si>
  <si>
    <t>Koordinasi dan Penilaian Barang Milik Daerah SKPD</t>
  </si>
  <si>
    <t>Jumlah  Laporan  Hasil  Penilaian  Barang  Milik Daerah  dan  Hasil  Koordinasi  Penilaian  Barang Milik Daerah SKPD</t>
  </si>
  <si>
    <t>Pembinaan, Pengawasan, dan Pengendalian Barang Milik Daerah pada SKPD</t>
  </si>
  <si>
    <t>Jumlah Laporan Hasil Pembinaan, Pengawasan, dan  Pengendalian   Barang  Milik  Daerah  pada SKPD</t>
  </si>
  <si>
    <t>Rekonsiliasi dan Penyusunan Laporan Barang Milik Daerah pada SKPD</t>
  </si>
  <si>
    <t>Jumlah  Laporan  Rekonsiliasi  dan  Penyusunan Laporan Barang Milik Daerah pada SKPD</t>
  </si>
  <si>
    <t>Jumlah  Laporan  Penatausahaan  Barang  Milik Daerah pada SKPD</t>
  </si>
  <si>
    <t>Jumlah  Dokumen  Pendataan  dan  Pengolahan Administrasi Kepegawaian</t>
  </si>
  <si>
    <t>Jumlah    Orang    yang    Mengikuti    Sosialisasi Peraturan Perundang-Undangan</t>
  </si>
  <si>
    <t>100 Orang</t>
  </si>
  <si>
    <t>Jumlah         Paket         Komponen         InstalasimListrik/Penerangan     Bangunan Kantor yang Disediakan</t>
  </si>
  <si>
    <t>2 paket</t>
  </si>
  <si>
    <t>Jumlah  Paket  Peralatan  Rumah  Tangga  yang Disediakan</t>
  </si>
  <si>
    <t>Jumlah   Paket   Bahan   Logistik   Kantor   yang Disediakan</t>
  </si>
  <si>
    <t>1Paket</t>
  </si>
  <si>
    <t>Jumlah Dokumen Bahan Bacaan dan Peraturan Perundang-Undangan yang Disediakan</t>
  </si>
  <si>
    <t>Jumlah Laporan Penyelenggaraan      Rapat Koordinasi dan Konsultasi SKPD</t>
  </si>
  <si>
    <t>persentase pengadaan Barang Milik Daerah Penunjang Urusan Pemerintah Daerah</t>
  </si>
  <si>
    <t>Jumlah Unit Sarana dan Prasarana Gedung Kantor atau Bangunan Lainnya yang Disediakan</t>
  </si>
  <si>
    <t>persentase Jasa Penunjang Urusan Pemerintahan Daerah</t>
  </si>
  <si>
    <t>Jumlah     Laporan     Penyediaan     Jasa    Surat Menyurat</t>
  </si>
  <si>
    <t>Jumlah   Laporan   Penyediaan   Jasa   Pelayanan Umum Kantor yang Disediakan</t>
  </si>
  <si>
    <t>Persentase Pelaksanaan Barang Milik Daerah Penunjang Urusan Pemerintahan Daerah</t>
  </si>
  <si>
    <t>Penyediaan Jasa Pemeliharaan, Biaya Pemeliharaan dan Pajak Kendaraan Perorangan Dinas atau Kendaraan Dinas Jabatan</t>
  </si>
  <si>
    <t>Jumlah Kendaraan Perorangan Dinas atau Kendaraan Dinas Jabatan yang Dipelihara dan dibayarkan Pajaknya</t>
  </si>
  <si>
    <t>71 Unit</t>
  </si>
  <si>
    <t>83 Unit</t>
  </si>
  <si>
    <t>0 Unit</t>
  </si>
  <si>
    <t>Jumlah Gedung Kantor dan Bangunan  Lainnya yang Dipelihara/Direhabilitasi</t>
  </si>
  <si>
    <t>8 Unit</t>
  </si>
  <si>
    <t>Jumlah Sarana dan Prasarana Gedung Kantor atau Bangunan Lainnya yang Dipelihara/ Direhabilitasi</t>
  </si>
  <si>
    <t>18 Unit</t>
  </si>
  <si>
    <t>2</t>
  </si>
  <si>
    <t>09</t>
  </si>
  <si>
    <t>PROGRAM PENGELOLAAN SUMBER DAYA EKONOMI UNTUK KEDAULATAN DAN KEMANDIRIAN PANGAN</t>
  </si>
  <si>
    <t>persentase penyediaan infrastruktur kemandirian pangan</t>
  </si>
  <si>
    <t>Penyediaan Infrastruktur dan Seluruh Pendukung Kemandirian Pangan sesuai Kewenangan Daerah Kabupaten/Kota</t>
  </si>
  <si>
    <t>persentase penyediaan Infrastruktur dan Seluruh Pendukung Kemandirian Pangan sesuai Kewenangan Daerah Kabupaten/Kota</t>
  </si>
  <si>
    <t>Penyediaan Infrastruktur Pendukung Kemandirian Pangan Lainnya</t>
  </si>
  <si>
    <t>Jumlah Infrastruktur Pendukung Kemandirian Pangan yang Tersedia</t>
  </si>
  <si>
    <t>Koordinasi dan Sinkronisasi Penyediaan Infrastruktur Logistik</t>
  </si>
  <si>
    <t>Jumlah Koordinasi dan Sinkronisasi dalam
rangka Penyediaan Infrastruktur Logistik</t>
  </si>
  <si>
    <t>Penyusunan Rencana dan Peta Jalan Kebutuhan Infrastruktur Pendukung Kemandirian Pangan</t>
  </si>
  <si>
    <t>Jumlah Rencana dan Peta Jalan Kebutuhan Infrastruktur untuk Mendukung Kemandirian Pangan</t>
  </si>
  <si>
    <t>PROGRAM PENINGKATAN DIVERSIFIKASI DAN KETAHANAN PANGAN MASYARAKAT</t>
  </si>
  <si>
    <t>Tingkat konsumsi pangan AKE</t>
  </si>
  <si>
    <t>2100 kkal/kap/hr</t>
  </si>
  <si>
    <t>Tingkat konsumsi pangan AKP</t>
  </si>
  <si>
    <t>57 gr/kap/hr</t>
  </si>
  <si>
    <t>Tingkat ketersediaan pangan AKE</t>
  </si>
  <si>
    <t>1372 kkal/kap/hr</t>
  </si>
  <si>
    <t>Tingkat ketersediaan pangan AKP</t>
  </si>
  <si>
    <t>61 gr/kap/hr</t>
  </si>
  <si>
    <t>Penyediaan dan Penyaluran Pangan Pokok atau Pangan Lainnya sesuai dengan Kebutuhan Daerah Kabupaten/Kota dalam rangka Stabilisasi Pasokan dan Harga Pangan</t>
  </si>
  <si>
    <t>Dokumen Penyediaan dan Penyaluran Pangan Pokok atau Pangan Lainnya sesuai dengan Kebutuhan Daerah Kabupaten/Kota dalam rangka Stabilisasi Pasokan dan Harga Pangan</t>
  </si>
  <si>
    <t>3 dokumen</t>
  </si>
  <si>
    <t>Penyediaan Informasi Harga Pangan dan Neraca Bahan Makanan</t>
  </si>
  <si>
    <t>Informasi Harga Pangan dan Neraca Bahan Makanan</t>
  </si>
  <si>
    <t>Penyediaan Pangan Berbasis Sumber Daya Lokal</t>
  </si>
  <si>
    <t>Pangan Berbasis Sumber Daya Lokal yang Tersedia</t>
  </si>
  <si>
    <t>Pemantauan Stok, Pasokan dan Harga Pangan</t>
  </si>
  <si>
    <t>Pengembangan Kelembagaan dan Jaringan Distribusi Pangan</t>
  </si>
  <si>
    <t>Jumlah Kelembagaan dan Jaringan Distribusi Pangan yang Dikembangkan</t>
  </si>
  <si>
    <t>Pelaksanaan Pencapaian Target Konsumsi Pangan Perkapita/Tahun sesuai dengan Angka Kecukupan Gizi</t>
  </si>
  <si>
    <t>Dokumen pencapaian target konsumsi pangan perkapita pertahun sesuai degan Angka Kecukupan Gizi (AKG)</t>
  </si>
  <si>
    <t xml:space="preserve">Capaian target konsumsikelompok pangan perkapita per tahun sesuai AKG (beras, umbi-umbian, sayur dan buah, kacang-kacangan dan pagan hewani) </t>
  </si>
  <si>
    <t>Beras : 85 kg/kap/th
Umbi2an : 38,33 kg/kap/th
Sayur dan buah : 96,63 kg/kap/th
Kacang2an : 13,51 kg/kap/th
Pangan hewani : 57,31 kg/kap/th</t>
  </si>
  <si>
    <t>Penyusunan dan Penetapan Target Konsumsi Pangan per Kapita per Tahun</t>
  </si>
  <si>
    <t>Target Konsumsi Pangan Per Kapita Per Tahun</t>
  </si>
  <si>
    <t>Pemberdayaan Masyarakat dalam Penganekaragaman Konsumsi Pangan Berbasis Sumber Daya Lokal</t>
  </si>
  <si>
    <t>Jumlah Pemberdayaan Kelompok Masyarakat dalam Penganekaragaman Konsumsi Pangan Berbasis Sumber Daya Lokal</t>
  </si>
  <si>
    <t>PROGRAM PENANGANAN KERAWANAN PANGAN</t>
  </si>
  <si>
    <t>Persentase penanganan daerah rawan pangan</t>
  </si>
  <si>
    <t>Penyusunan Peta Kerentanan dan Ketahanan Pangan Kecamatan</t>
  </si>
  <si>
    <t>dokumen informasi kerentanan dan ketahanan pangan</t>
  </si>
  <si>
    <t>Penyusunan, Pemutakhiran dan Analisis Peta Ketahanan dan Kerentanan Pangan</t>
  </si>
  <si>
    <t>Peta  dan  Analisis  Ketahanan  dan  Kerentanan Pangan yang Dimutahirkan</t>
  </si>
  <si>
    <t>Penanganan Kerawanan Pangan Kewenangan Kabupaten/Kota</t>
  </si>
  <si>
    <t xml:space="preserve">Dokumen informasi situasi pangan dan gizi kabupaten </t>
  </si>
  <si>
    <t>Pengadaan, pengelolaan dan penyaluran Cadangan Pangan Pemerintah Kabupaten</t>
  </si>
  <si>
    <t>Koordinasi dan Sinkronisasi Penanganan Kerawanan Pangan Kabupaten/Kota</t>
  </si>
  <si>
    <t>Jumlah Koordinasi dan Sinkronisasi Penanganan Kerawanan Pangan Kabupaten/Kota</t>
  </si>
  <si>
    <t>Pelaksanaan Pengadaan, Pengelolaan, dan Penyaluran Cadangan Pangan pada Kerawanan Pangan yang Mencakup dalam 1 (satu) Daerah Kabupaten/Kota</t>
  </si>
  <si>
    <t>Jumlah Pengadaan, Pengelolaan, dan Penyaluran Cadangan Pangan pada Kerawanan Pangan yang Mencakup       dalam       1       (Satu)       Daerah
Kabupaten/Kota</t>
  </si>
  <si>
    <t>PROGRAM PENGAWASAN KEAMANAN PANGAN</t>
  </si>
  <si>
    <t>Persentase pangan segar asal tumbuhan yang  aman</t>
  </si>
  <si>
    <t>Pelaksanaan Pengawasan Keamanan Pangan Segar Daerah Kabupaten/Kota</t>
  </si>
  <si>
    <t>Jumlah Pengawasan Keamanan Pangan Segar Daerah Kabupaten/Kota</t>
  </si>
  <si>
    <t>4 kali</t>
  </si>
  <si>
    <t>Penguatan Kelembagaan Keamanan Pangan Segar Daerah Kabupaten/Kota</t>
  </si>
  <si>
    <t>Kelembagaan Keamanan   Pangan   Segar  Daerah Kabupaten/Kota yang Dibina</t>
  </si>
  <si>
    <t>Penyediaan Sarana dan Prasarana Pengujian Mutu dan Keamanan Pangan Segar Asal Tumbuhan Daerah Kabupaten/Kota</t>
  </si>
  <si>
    <t>Jumlah  Sarana  dan Prasarana  Pengujian  Mutu dan Keamanan Pangan Segar Asal Tumbuhan Daerah Kabupaten/Kota</t>
  </si>
  <si>
    <t>URUSAN PEMERINTAHAN BIDANG PERTANIAN</t>
  </si>
  <si>
    <t>PROGRAM PENYEDIAAN DAN PENGEMBANGAN SARANA PERTANIAN</t>
  </si>
  <si>
    <t>Meningkatkan Pembangunan Secara Berkelanjutan</t>
  </si>
  <si>
    <t xml:space="preserve">Persentase Peningkatan Sarana Pertanian </t>
  </si>
  <si>
    <t>Pengawasan Penggunaan Sarana Pertanian</t>
  </si>
  <si>
    <t>berkembangnya sarpras pertanian</t>
  </si>
  <si>
    <t>6 Kecamatan</t>
  </si>
  <si>
    <t>Pengawasan Penggunaan Sarana Pendukung Pertanian sesuai dengan Komoditas, Teknologi dan Spesifik Lokasi</t>
  </si>
  <si>
    <t>Jumlah Pengawasan Penggunaan Sarana Pendukung Pertanian Sesuai dengan Komoditas, Teknologi dan Spesifik Lokasi</t>
  </si>
  <si>
    <t>Pendampingan Penggunaan Sarana Pendukung Pertanian</t>
  </si>
  <si>
    <t>Jumlah Pendampingan Penggunaan Sarana
Pendukung Pertanian</t>
  </si>
  <si>
    <t>Pengelolaan Sumber Daya Genetik (SDG) Hewan, Tumbuhan, dan Mikro Organisme Kewenangan Kabupaten/Kota</t>
  </si>
  <si>
    <t xml:space="preserve">persentase pengelolaan Sumber Daya Genetik (SDG) Hewan, Tumbuhan, dan Mikro Organisme </t>
  </si>
  <si>
    <t>Penjaminan Kemurnian dan Kelestarian SDG Hewan/Tanaman</t>
  </si>
  <si>
    <t>Jumlah SDG Hewan/Tanaman yang Dilakukan Pelestarian dan Pemurnian</t>
  </si>
  <si>
    <t>5 VUB</t>
  </si>
  <si>
    <t>Peningkatan Kualitas SDG Hewan/Tanaman</t>
  </si>
  <si>
    <t xml:space="preserve">Jumlah Pelaksanaan Peningkatan Kualitas SDG Hewan/Tanaman
</t>
  </si>
  <si>
    <t>Pemanfaatan SDG Hewan/Tanaman</t>
  </si>
  <si>
    <t xml:space="preserve">Jumlah Pemanfaatan SDG Hewan/Tanaman
</t>
  </si>
  <si>
    <t>Peningkatan Mutu dan Peredaran Benih/Bibit Ternak dan Tanaman Pakan Ternak serta Pakan dalam Daerah Kabupaten/Kota</t>
  </si>
  <si>
    <t xml:space="preserve">persentase peningkatan Benih/Bibit Ternak dan Hijauan Pakan Ternak </t>
  </si>
  <si>
    <t>Pengawasan Mutu Benih/Bibit Ternak, Bahan Pakan/Pakan/Tanaman Skala Kecil</t>
  </si>
  <si>
    <t>Jumlah Pengawasan Mutu Benih/Bibit Ternak, Bahan Pakan/Pakan/Tanaman Skala Kecil</t>
  </si>
  <si>
    <t>Pengawasan Peredaran Bahan Pakan/Pakan, Benih/Bibit Hijauan Pakan Ternak</t>
  </si>
  <si>
    <t>Jumlah Pengawasan Bahan Pakan/Pakan,
Benih/Bibit Hijauan Pakan Ternak yang Beredar</t>
  </si>
  <si>
    <t>Penyediaan Benih/Bibit Ternak dan Hijauan Pakan Ternak yang Sumbernya dalam 1 (satu) Daerah Kabupaten/ Kota Lain</t>
  </si>
  <si>
    <t xml:space="preserve">pelaksanaan penyediaan Benih/Bibit Ternak dan Hijauan Pakan Ternak </t>
  </si>
  <si>
    <t>12 bln</t>
  </si>
  <si>
    <t xml:space="preserve">pelaksanaan Penyediaan Benih/Bibit Ternak dan Hijauan Pakan Ternak </t>
  </si>
  <si>
    <t>2 ha</t>
  </si>
  <si>
    <t>Pengadaan Hijauan Pakan Ternak yang Sumbernya dari Daerah Kabupaten/Kota Lain</t>
  </si>
  <si>
    <t>Jumlah Hijauan Pakan Ternak yang Sumbernya dari Daerah Kabupaten/Kota Lain</t>
  </si>
  <si>
    <t>0,5 ton</t>
  </si>
  <si>
    <t>PROGRAM PENYEDIAAN DAN PENGEMBANGAN PRASARANA PERTANIAN</t>
  </si>
  <si>
    <t xml:space="preserve">Persentase Peningkatan Prasarana Pertanian </t>
  </si>
  <si>
    <t>Pengembangan Prasarana Pertanian</t>
  </si>
  <si>
    <t>Optimalisasi prasarana Pertanian</t>
  </si>
  <si>
    <t>Pengelolaan Lahan Pertanian Pangan Berkelanjutan/LP2B, Kawasan Pertanian Pangan Berkelanjutan/KP2B dan Lahan Cadangan Pertanian Pangan Berkelanjutan/LCP2B</t>
  </si>
  <si>
    <t>Lahan Pertanian Pangan Berkelanjutan/LP2B, Kawasan Pertanian Pangan Berkelanjutan/KP2B dan Lahan Cadangan Pertanian Pangan Berkelanjutan/LCP2B yang Dikelola</t>
  </si>
  <si>
    <t>Penyusunan Peta Lahan Pertanian Pangan Berkelanjutan/LP2B</t>
  </si>
  <si>
    <t>Peta Lahan Pertanian Pangan Berkelanjutan/LP2B</t>
  </si>
  <si>
    <t>Koordinasi dan Sinkronisasi Prasarana Pendukung Pertanian lainnya</t>
  </si>
  <si>
    <t>Jumlah Koordinasi dan Sinkronisasi Prasarana Pendukung Pertanian Lainnya</t>
  </si>
  <si>
    <t>Penyusunan Masterplan Pengembangan Prasarana, Sarana, Kawasan dan Komoditas Perkebunan</t>
  </si>
  <si>
    <t>Masterplan Pengembangan Prasarana, Sarana, Kawasan dan Komoditas Perkebunan</t>
  </si>
  <si>
    <t>Pembangunan Prasarana Pertanian</t>
  </si>
  <si>
    <t>persentase pembangunan prasarana pertanian</t>
  </si>
  <si>
    <t>Pembangunan, Rehabilitasi dan Pemeliharaan Jaringan Irigasi Usaha Tani</t>
  </si>
  <si>
    <t>Jumlah Jaringan Irigasi Usaha Tani yang Dibangun, Direhabilitasi , dan Dipelihara</t>
  </si>
  <si>
    <t>Pembangunan, Rehabilitasi dan Pemeliharaan Jalan Usaha Tani</t>
  </si>
  <si>
    <t>Jalan Usaha Tani yang Dibangun, Direhabilitasi dan Dipelihara</t>
  </si>
  <si>
    <t>Desa Kacung</t>
  </si>
  <si>
    <t>500 Meter</t>
  </si>
  <si>
    <t>Kel Kelapa RT. 04</t>
  </si>
  <si>
    <t>3 Km</t>
  </si>
  <si>
    <t>Pengelolaan Wilayah Sumber Bibit Ternak dan Rumpun/Galur Ternak dalam Daerah Kabupaten/ Kota</t>
  </si>
  <si>
    <t>Jumlah Dokumen pengelolaan Wilayah Sumber Bibit Ternak dan Rumpun/Galur Ternak dalam Daerah Kabupaten</t>
  </si>
  <si>
    <t>Pengawasan Wilayah Sumber Bibit Ternak dan Rumpun/Galur Ternak</t>
  </si>
  <si>
    <t>Jumlah Pengawasan Wilayah Sumber Bibit Ternak dan Rumpun/Galur Ternak</t>
  </si>
  <si>
    <t>PROGRAM PENGENDALIAN KESEHATAN HEWAN DAN KESEHATAN MASYARAKAT VETERINER</t>
  </si>
  <si>
    <t>Persentase penyakit hewan dan zoonosis yang tertangani</t>
  </si>
  <si>
    <t>Penjaminan Kesehatan Hewan, Penutupan dan Pembukaan Daerah Wabah Penyakit Hewan Menular Dalam Daerah Kabupaten/Kota</t>
  </si>
  <si>
    <t>dokumen pemetaan penyakit hewan menular dan zoonosis di wilayah Kabupaten Bangka Barat</t>
  </si>
  <si>
    <t>Pengendalian dan Penanggulangan Penyakit Hewan dan Zoonosis</t>
  </si>
  <si>
    <t>Jumlah Wilayah Pengendalian dan Penanggulangan Penyakit Hewan dan Zoonosis</t>
  </si>
  <si>
    <t>Penanggulangan Daerah Terdampak Wabah Penyakit Hewan Menular</t>
  </si>
  <si>
    <t>Jumlah Daerah Terdampak Wabah yang Terkendali</t>
  </si>
  <si>
    <t>Pengelolaan Pelayanan Jasa Laboratorium dan Jasa Medik Veteriner dalam Daerah Kabupaten/Kota</t>
  </si>
  <si>
    <t>Jumlah data pelayanan Jasa Laboratorium dan Jasa Medik Veteriner Kab. Babar</t>
  </si>
  <si>
    <t>Penyediaan Pelayanan Jasa Medik Veteriner</t>
  </si>
  <si>
    <t>Jumlah Pelayanan Jasa Medik Veteriner</t>
  </si>
  <si>
    <t>Penerapan dan Pengawasan Persyaratan Teknis Kesejahteraan Hewan</t>
  </si>
  <si>
    <t>Jumah Kegiatan Penerapan dan Pengawasan Persyaratan Teknis Kesejahteraan Hewan</t>
  </si>
  <si>
    <t>1 Kegiatan</t>
  </si>
  <si>
    <t>Pendampingan Penerapan Unit Kesejahteraan Hewan</t>
  </si>
  <si>
    <t xml:space="preserve">Jumlah Pendampingan Penerapan Unit Kesejahteraan Hewan
</t>
  </si>
  <si>
    <t>PROGRAM PENGENDALIAN DAN PENANGGULANGAN BENCANA PERTANIAN</t>
  </si>
  <si>
    <t>Persentase bencana pertanian yang tertanggulangi</t>
  </si>
  <si>
    <t>Pengendalian dan Penanggulangan Bencana Pertanian Kabupaten/Kota</t>
  </si>
  <si>
    <t>Persentase Pengendalian dan Penanggulangan Bencana Pertanian Kabupaten</t>
  </si>
  <si>
    <t>Pengendalian Organisme Pengganggu Tumbuhan (OPT) Tanaman Pangan, Hortikultura, dan Perkebunan</t>
  </si>
  <si>
    <t>Jumlah Luas Serangan Organisme Pengganggu Tumbuhan (OPT) Tanaman Pangan, Hortikultura, dan Perkebunan yang Dikendalikan</t>
  </si>
  <si>
    <t>350 Ha</t>
  </si>
  <si>
    <t>PROGRAM PERIZINAN USAHA PERTANIAN</t>
  </si>
  <si>
    <t>Persentase pengendalian izin usaha pertanian</t>
  </si>
  <si>
    <t>Penerbitan Izin Usaha Pertanian yang Kegiatan Usahanya dalam Daerah Kabupaten/Kota</t>
  </si>
  <si>
    <t>Persentase Penerbitan Izin Usaha Pertanian yang Kegiatan Usahanya dalam Daerah Kabupaten</t>
  </si>
  <si>
    <t>Pembinaan dan Pengawasan Penerapan Izin Usaha Pertanian</t>
  </si>
  <si>
    <t xml:space="preserve">Jumlah Izin Usaha Pertanian yang Dibina dan Diawasi
</t>
  </si>
  <si>
    <t>PROGRAM PENYULUHAN PERTANIAN</t>
  </si>
  <si>
    <t>Persentase Poktan/Gapoktan yang dibina oleh Penyuluh Pertanian</t>
  </si>
  <si>
    <t>Pelaksanaan Penyuluhan Pertanian</t>
  </si>
  <si>
    <t xml:space="preserve">jumlah pelaksanaan penyuluhan </t>
  </si>
  <si>
    <t>1 kelembagaan</t>
  </si>
  <si>
    <t>Peningkatan Kapasitas Kelembagaan Penyuluhan Pertanian di Kecamatan dan Desa</t>
  </si>
  <si>
    <t>Jumlah Kelembagaan Penyuluhan Pertanian di Kecamatan dan Desa yang Ditingkatkan Kapasitasnya</t>
  </si>
  <si>
    <t>Pengembangan Kapasitas Kelembagaan Petani di Kecamatan dan Desa</t>
  </si>
  <si>
    <t>Jumlah Kelembagaan Petani di Kecamatan dan Desa yang Ditingkatkan Kapasitasnya</t>
  </si>
  <si>
    <t>Penyediaan dan Pemanfaatan Sarana dan Prasarana Penyuluhan Pertanian</t>
  </si>
  <si>
    <t>Jumlah Sarana dan Prasarana Penyuluhan Pertanian</t>
  </si>
  <si>
    <t>Pembentukan Badan Usaha Milik Petani</t>
  </si>
  <si>
    <t>Jumlah Badan Usaha Milik Petani yang Dibentuk</t>
  </si>
  <si>
    <t>Pembentukan dan Penyelenggaraan Sekolah Lapang Kelompok Tani Tingkat Kabupaten/Kota</t>
  </si>
  <si>
    <t xml:space="preserve">Jumlah Sekolah Lapang Kelompok Tani yang Terbentuk dan Beroperasi
</t>
  </si>
  <si>
    <t>: Berita Acara Kesepakatan Hasil Musrenbang RKPD</t>
  </si>
  <si>
    <t>Target Musrenbang</t>
  </si>
  <si>
    <t>Kabupaten Bangka Barat Tahun 2023</t>
  </si>
  <si>
    <t>PERWAKILAN OPD</t>
  </si>
  <si>
    <t>Hanson Riyadi, S.T.</t>
  </si>
  <si>
    <t>NIP 197708292006041007</t>
  </si>
  <si>
    <t>TIM PEMBAHAS</t>
  </si>
  <si>
    <t>Drs. Heru Warsito</t>
  </si>
  <si>
    <t>NIP 196707131994021001</t>
  </si>
  <si>
    <t>Lampiran II</t>
  </si>
  <si>
    <t>M. Joni Wimson Candra, SP.</t>
  </si>
  <si>
    <t>NIP NIP 196806191999031007</t>
  </si>
  <si>
    <t>111Orang/bulan</t>
  </si>
  <si>
    <t>URUSAN PEMERINTAHAN BIDANG KELAUTAN DAN PERIKANAN</t>
  </si>
  <si>
    <t>DINAS KELAUTAN DAN PERIKANAN</t>
  </si>
  <si>
    <t>2 dokumen</t>
  </si>
  <si>
    <t xml:space="preserve">Jumlah Dokumen RKA-SKPD dan Laporan Hasil Koordinasi Penyusunan Dokumen RKA-SKPD </t>
  </si>
  <si>
    <t>Jumlah Laporan Evaluasi Kinerja Perangkat Daerah</t>
  </si>
  <si>
    <t>Jumlah Orang yang Menerima Gaji dan Tunjangan ASN</t>
  </si>
  <si>
    <t>12 orang/Bulan</t>
  </si>
  <si>
    <t>Jumlah Laporan Keuangan Akhir Tahun SKPD dan Laporan Hasil Koordinasi Penyusunan Laporan Keuangan Akhir Tahun SKPD</t>
  </si>
  <si>
    <t>Jumlah Laporan Keuangan Bulanan/ Triwulanan/ Semesteran SKPD dan Laporan Koordinasi Penyusunan Laporan Keuangan Bulanan/ Triwulanan/ Semesteran SKPD</t>
  </si>
  <si>
    <t>2 laporan</t>
  </si>
  <si>
    <t>Jumlah Dokumen Pelaporan dan Analisis Prognosis Realisasi Anggaran</t>
  </si>
  <si>
    <t>2,04</t>
  </si>
  <si>
    <t>Jumlah Laporan Penatausahaan Barang Milik Daerah pada SKPD</t>
  </si>
  <si>
    <t xml:space="preserve">
1 paket</t>
  </si>
  <si>
    <t>Jumlah Orang yang Mengikuti Sosialisasi Peraturan Perundang-Undangan</t>
  </si>
  <si>
    <t>12 orang</t>
  </si>
  <si>
    <t>Jumlah Paket Peralatan Rumah Tangga yang Disediakan</t>
  </si>
  <si>
    <t>Jumlah Paket Bahan Logistik Kantor yang Disediakan</t>
  </si>
  <si>
    <t>Jumlah Paket Barang Cetakan dan Penggandaan yang Disediakan</t>
  </si>
  <si>
    <t>Jumlah Laporan Penyelenggaraan Rapat Koordinasi dan Konsultasi SKPD</t>
  </si>
  <si>
    <t>Persentase Pengadaan Barang Milik Daerah Penunjang Urusan Pemerintah Daerah</t>
  </si>
  <si>
    <t xml:space="preserve">Jumlah Pengadaan Mebel
</t>
  </si>
  <si>
    <t xml:space="preserve">Jumlah  Pengadaan Sarana dan Prasarana Gedung Kantor atau Bangunan Lainnya </t>
  </si>
  <si>
    <t>Jumlah Laporan Penyediaan Jasa Surat Menyurat</t>
  </si>
  <si>
    <t>Jumlah Laporan Penyediaan Jasa Komunikasi, Sumber Daya Air dan Listrik yang Disediakan</t>
  </si>
  <si>
    <t>2.08</t>
  </si>
  <si>
    <t>Penyediaan Jasa Peralatan dan Perlengkapan
Kantor</t>
  </si>
  <si>
    <t>240 Laporan</t>
  </si>
  <si>
    <t>15 unit</t>
  </si>
  <si>
    <t>2.09</t>
  </si>
  <si>
    <t>Pemeliharaan Peralatan dan Mesin Lainnya</t>
  </si>
  <si>
    <t>Jumlah Peralatan dan Mesin Lainnya yang Dipelihara</t>
  </si>
  <si>
    <t>4 unit</t>
  </si>
  <si>
    <t>Jumlah Gedung Kantor dan Bangunan Lainnya yang Dipelihara/Direhabilitasi</t>
  </si>
  <si>
    <t xml:space="preserve">1 unit
</t>
  </si>
  <si>
    <t>Jumlah Sarana dan Prasarana Gedung Kantor atau Bangunan Lainnya yang Dipelihara/Direhabilitasi</t>
  </si>
  <si>
    <t>12 unit</t>
  </si>
  <si>
    <t>Pemeliharaan/Rehabilitasi Sarana dan Prasarana Pendukung Gedung Kantor atau Bangunan Lainnya</t>
  </si>
  <si>
    <t>Jumlah Sarana dan Prasarana Pendukung Gedung Kantor atau Bangunan Lainnya yang Dipelihara/Direhabilitasi</t>
  </si>
  <si>
    <t>PROGRAM PENGELOLAAN PERIKANAN TANGKAP</t>
  </si>
  <si>
    <t>Produksi Perikanan Tangkap</t>
  </si>
  <si>
    <t>40107,36 Ton/Tahun</t>
  </si>
  <si>
    <t>Pengelolaan Penangkapan Ikan di Wilayah Sungai, Danau, Waduk, Rawa, dan Genangan Air Lainnya yang dapat Diusahakan dalam 1 (satu) Daerah Kabupaten/ Kota</t>
  </si>
  <si>
    <t>Persentase Peningkatan Produksi Perikanan Tangkap (%)</t>
  </si>
  <si>
    <t xml:space="preserve">9 Persen </t>
  </si>
  <si>
    <t>Penyediaan Data dan Informasi Sumber Daya Ikan</t>
  </si>
  <si>
    <t>Jumlah Data dan Informasi Sumber Daya Ikan di Perairan Darat dalam Satu Kabupaten/Kota yang Tersedia</t>
  </si>
  <si>
    <t xml:space="preserve">2  Dokumen </t>
  </si>
  <si>
    <t xml:space="preserve">2.01 </t>
  </si>
  <si>
    <t xml:space="preserve">Penyediaan Prasarana Usaha Perikanan Tangkap </t>
  </si>
  <si>
    <t>Jumlah   Prasarana   Usaha  Perikanan Tangkap yang Tersedia</t>
  </si>
  <si>
    <t>1.898 Unit</t>
  </si>
  <si>
    <t>Penjaminan Ketersediaan Sarana Usaha Perikanan Tangkap (Kapal dan Alat Penangkap Ikan)</t>
  </si>
  <si>
    <t xml:space="preserve">Jumlah   Sarana   Usaha  Perikanan   Tangkap yang Terjamin dan Tersedia </t>
  </si>
  <si>
    <t>38 Unit</t>
  </si>
  <si>
    <t>Pemberdayaan Nelayan Kecil dalam Daerah Kabupaten/Kota</t>
  </si>
  <si>
    <t xml:space="preserve">Jumlah Kelompok Nelayan Nelayan yang dibina </t>
  </si>
  <si>
    <t>12 KUB</t>
  </si>
  <si>
    <t>Pengembangan Kapasitas Nelayan Kecil</t>
  </si>
  <si>
    <t>Jumlah Nelayan Kecil yang Meningkat Kapasitasnya</t>
  </si>
  <si>
    <t>32 orang</t>
  </si>
  <si>
    <t>Pelaksanaan Fasilitasi Pembentukan dan Pengembangan Kelembagaan Nelayan Kecil</t>
  </si>
  <si>
    <t xml:space="preserve">Jumlah Kelompok Nelayan Kecil yang Difasilitasi Pembentukan dan Pengembangan Kelembagaannya </t>
  </si>
  <si>
    <t>12 Kelompok</t>
  </si>
  <si>
    <t>Pelaksanaan Fasilitasi Bantuan Pendanaan, Bantuan Pembiayaan, Kemitraan Usaha</t>
  </si>
  <si>
    <t>Jumlah Unit Usaha yang Difasilitasi Penyaluran Bantuan Pen Danaan, Bantuan Pembiayaan, Kemitraan Usaha</t>
  </si>
  <si>
    <t>10 unit usaha</t>
  </si>
  <si>
    <t>Pengelolaan dan Penyelenggaraan Tempat Pelelangan Ikan (TPI)</t>
  </si>
  <si>
    <t>Persentase Peningkatan Pengelolaan dan Penyelenggaraan Tempat Pelelangan Ikan (TPI)</t>
  </si>
  <si>
    <t>Pelayanan Penyelenggaraan Tempat Pelelangan Ikan (TPI)</t>
  </si>
  <si>
    <t>Jumlah Layanan dalam rangka Penyelenggaraan Tempat Pelelangan Ikan (TPI)</t>
  </si>
  <si>
    <t>1 layanan</t>
  </si>
  <si>
    <t>PROGRAM PENGELOLAAN PERIKANAN BUDIDAYA</t>
  </si>
  <si>
    <t>Produksi Perikanan Budidaya</t>
  </si>
  <si>
    <t>219,41 Ton/Tahun</t>
  </si>
  <si>
    <t>Pemberdayaan Pembudi Daya Ikan Kecil</t>
  </si>
  <si>
    <t>Persentase peningkatan kepatuhan terhadap peraturan yang berlaku</t>
  </si>
  <si>
    <t>Pemberian Pendampingan, Kemudahanan Akses Ilmu Pengetahuan, Teknologi dan Informasi, serta Penyelenggaraan Pendidikan dan Pelatihan</t>
  </si>
  <si>
    <t>Jumlah Kelompok Usaha yang Memperoleh Pendampingan, Kemudahanan Akses Ilmu Pengetahuan, Teknologi dan Informasi, Serta Penyelenggaraan Pendidikan dan Pelatih</t>
  </si>
  <si>
    <t>3 kelompok</t>
  </si>
  <si>
    <t>Pengelolaan Pembudidayaan Ikan</t>
  </si>
  <si>
    <t>Persentase Peningkatan Produksi Perikanan Budidaya (%)</t>
  </si>
  <si>
    <t>10 Persen</t>
  </si>
  <si>
    <t>Penyediaan Data dan Informasi Pembudidayaan Ikan dalam 1 (satu) Daerah Kabupaten/Kota</t>
  </si>
  <si>
    <t>Jumlah Data dan Informasi Pembudidayaan Ikan dalam 1 (Satu) Daerah Kabupaten/ Kota</t>
  </si>
  <si>
    <t>Penyediaan Prasarana Pembudidayaan Ikan dalam 1 (satu) Daerah Kabupaten/Kota</t>
  </si>
  <si>
    <t>Jumlah Prasarana Pembudidayaan Ikan dalam 1 (Satu) Daerah Kabupaten/ Kota</t>
  </si>
  <si>
    <t>Penjaminan Ketersediaan Sarana Pembudidayaan Ikan dalam 1 (Satu) Daerah Kabupaten/Kota</t>
  </si>
  <si>
    <t>Jumlah Sarana Pembudidayaan Ikan dalam 1 (Satu) Daerah Kabupaten/Kota</t>
  </si>
  <si>
    <t>12 Unit</t>
  </si>
  <si>
    <t>Pembinaan dan Pemantauan Pembudidayaan Ikan di Darat</t>
  </si>
  <si>
    <t>Jumlah Pembudidaya yang Memperoleh Pembinaan dan Pemantauan Pembudidayaan Ikan di Darat</t>
  </si>
  <si>
    <t>0 orang</t>
  </si>
  <si>
    <t>Perencanaan, Pengembangan, Pemanfaatan dan Perlindungan Lahan untuk Pembudidayaan Ikan di Darat</t>
  </si>
  <si>
    <t>Luas Lahan untuk Pembudidayaan Ikan di Darat yang Direncanakan, Dikembangkan, Dimanfaatkan dan Dilindung</t>
  </si>
  <si>
    <t>100 ha</t>
  </si>
  <si>
    <t>PROGRAM PENGAWASAN SUMBER DAYA KELAUTAN DAN PERIKANAN</t>
  </si>
  <si>
    <t>Persentase ketaatan pelaku usaha perikanan terhadap peraturan perundangan yang berlaku</t>
  </si>
  <si>
    <t>Pengawasan Sumber Daya Perikanan di Wilayah Sungai, Danau, Waduk, Rawa, dan Genangan Air Lainnya yang dapat Diusahakan Dalam Kabupaten/Kota</t>
  </si>
  <si>
    <t xml:space="preserve">Persentase Kepatuhan Masyarakat Nelayan dan Pembudidaya terhadap hukum </t>
  </si>
  <si>
    <t xml:space="preserve">70 Persen </t>
  </si>
  <si>
    <t>Pengawasan Usaha Perikanan Tangkap di Wilayah Sungai, Danau, Waduk, Rawa, dan Genangan Air Lainnya yang dapat Diusahakan dalam Kabupaten/Kota</t>
  </si>
  <si>
    <t>Jumlah Dokumen Hasil Pengawasan Sumber Daya Perikanan Tangkap di Wilayah Sungai, Danau, Waduk, Rawa, dan Genangan Air Lainnya yang Dapat Diusahakan dalam Kabupaten/Kota</t>
  </si>
  <si>
    <t>0 dokumen</t>
  </si>
  <si>
    <t>Pengawasan Usaha Perikanan Bidang Pembudidayaan Ikan di Wilayah Sungai, Danau, Waduk, Rawa, dan Genangan Air Lainnya yang dapat Diusahakan dalam Kabupaten/Kota</t>
  </si>
  <si>
    <t>Jumlah Dokumen Hasil Pengawasan Usaha Perikanan Bidang Pembudidayaan Ikan di Wilayah Sungai, Danau, Waduk, Rawa, dan Genangan Air Lainnya yang Dapat Diusahakan dalam Kabupaten/Kota</t>
  </si>
  <si>
    <t>PROGRAM PENGOLAHAN DAN PEMASARAN HASIL PERIKANAN</t>
  </si>
  <si>
    <t>Persentase Pembinaan Mutu dan Keamanan Hasil Perikanan Bagi Usaha perikanan dan Pemasaran Skala Mikro dan Kecil</t>
  </si>
  <si>
    <t>Penerbitan Tanda Daftar Usaha Pengolahan Hasil Perikanan Bagi Usaha Skala Mikro dan Kecil</t>
  </si>
  <si>
    <t>Persentase Peningkatan Produksi Olahan Hasil Perikanan (%)</t>
  </si>
  <si>
    <t>18 Persen</t>
  </si>
  <si>
    <t>Penyediaan Data dan Informasi Usaha Pemasaran dan Pengolahan Hasil Perikanan dalam 1 (satu) Daerah Kabupaten/Kota</t>
  </si>
  <si>
    <t>Jumlah Data dan Informasi Usaha Pemasaran dan Pengolahan Hasil Perikanan berdasarkan Skala Usaha dan Risiko</t>
  </si>
  <si>
    <t>Pembinaan Mutu dan Keamanan Hasil Perikanan Bagi Usaha Pengolahan dan Pemasaran Skala Mikro dan Kecil</t>
  </si>
  <si>
    <t>Persentase Peningkatan Mutu dan Keamanan Hasil Perikanan bagi Usaha Pengolahan dan Pemasaran Skala Mikro dan Kecil</t>
  </si>
  <si>
    <t>0 Persen</t>
  </si>
  <si>
    <t>Pelaksanaan Bimbingan dan Penerapan Persyaratan atau Standar pada Usaha Pengolahan dan Pemasaran Skala Mikro dan Kecil</t>
  </si>
  <si>
    <t>Jumlah Unit Usaha Pengolahan dan Pemasaran Hasil Perikanan yang Mendapatkan Pembinaan Terhadap Penerapan Persyaratan Perizinan Berusaha pada Usaha Pengolahan dan Pemasaran Hasil Perikanan Sesuai Skala Usaha dan Risiko</t>
  </si>
  <si>
    <t>40 unit usaha</t>
  </si>
  <si>
    <t>0 unit usaha</t>
  </si>
  <si>
    <t>Penyediaan Dan Penyaluran Bahan Baku Industri Pengolahan Ikan Dalam 1 (Satu) Daerah Kabupaten/ Kota</t>
  </si>
  <si>
    <t>Persentase peningkatan ketersediaan dan penyaluran bahan baku industri pengolahan ikan</t>
  </si>
  <si>
    <t>Pemberian Fasilitas Bagi Pelaku Usaha Perikanan Skala Mikro dan Kecil dalam 1 (Satu) Daerah Kabupaten/Kota</t>
  </si>
  <si>
    <t>Jumlah  Pelaku  Usaha  Perikanan  Skala  Mikro dan Kecil dalam 1 (Satu) Daerah Kabupaten/Kota
yang Terfasilitasi</t>
  </si>
  <si>
    <t>0 Pelaku Usaha</t>
  </si>
  <si>
    <t>6 Pelaku Usaha</t>
  </si>
  <si>
    <t>Pagu Indikatif  Musrenbagn Bahas</t>
  </si>
  <si>
    <t>URUSAN PEMERINTAHAN BIDANG KOPERASI, USAHA KECIL, DAN MENENGAH</t>
  </si>
  <si>
    <t>DINAS KOPERASI, UKM DAN PERINDUSTRIAN</t>
  </si>
  <si>
    <t>4 dokumen</t>
  </si>
  <si>
    <t>28 Orang/bulan</t>
  </si>
  <si>
    <t>3 laporan</t>
  </si>
  <si>
    <t>Jumlah Data Objek, Subjek dan Wajib Retribusi Daerah</t>
  </si>
  <si>
    <t>Jumlah  Dokumen  Pendataan  dan  Pengolahan
Administrasi Kepegawaian</t>
  </si>
  <si>
    <t>Jumlah    Orang    yang    Mengikuti    Sosialisasi
Peraturan Perundang-Undangan</t>
  </si>
  <si>
    <t>28 orang</t>
  </si>
  <si>
    <t>Jumlah Orang yang Mengikuti Bimbingan Teknis
Implementasi Peraturan Perundang-Undangan</t>
  </si>
  <si>
    <t>Jumlah    Paket   Peralatan    dan   Perlengkapan
Kantor yang Disediakan</t>
  </si>
  <si>
    <t>Paket</t>
  </si>
  <si>
    <t xml:space="preserve">10 unit </t>
  </si>
  <si>
    <t>Jumlah  Sarana  dan  Prasarana  Gedung  Kantor atau  Bangunan  Lainnya yang Dipelihara/Direhabilitasi</t>
  </si>
  <si>
    <t>PROGRAM PENGAWASAN DAN PEMERIKSAAN KOPERASI</t>
  </si>
  <si>
    <t>Persentase koperasi yang taat pada peraturan perundang-undangan</t>
  </si>
  <si>
    <t>Pemeriksaan dan Pengawasan Koperasi, Koperasi Simpan Pinjam/Unit Simpan Pinjam Koperasi yang Wilayah Keanggotaannya dalam Daerah Kabupaten/ Kota</t>
  </si>
  <si>
    <t>Persentase Pemeriksaan dan Pengawasan Koperasi, Koperasi Simpan Pinjam/Unit Simpan Pinjam Koperasi yang Wilayah Keanggotaannya dalam Daerah Kabupaten/ Kota</t>
  </si>
  <si>
    <t>4 Persen</t>
  </si>
  <si>
    <t>Pemeriksaan Kepatuhan Koperasi terhadap Peraturan Perundang- Undangan Kewenangan Kabupaten/Kota</t>
  </si>
  <si>
    <t>Jumlah Koperasi yang Memenuhi Peraturan Perundang-Undangan Kewenangan Kabupaten/Kota Kinerja</t>
  </si>
  <si>
    <t>5 unit usaha</t>
  </si>
  <si>
    <t>PROGRAM PEMBERDAYAAN DAN PERLINDUNGAN KOPERASI</t>
  </si>
  <si>
    <t>Persentase koperasi yang melaksanakan RAT</t>
  </si>
  <si>
    <t>Pemberdayaan dan Perlindungan Koperasi yang Keanggotaannya dalam Daerah Kabupaten/Kota</t>
  </si>
  <si>
    <t>Persentase Koperasi yang di berdayaan dan memperoleh Perlindungan yang Keanggotaannya dalam Daerah Kabupaten/Kota</t>
  </si>
  <si>
    <t>Pemberdayaan Peningkatan Produktivitas, Nilai Tambah, Akses Pasar, Akses Pembiayaan, Penguatan Kelembagaan, Penataan Manajemen, Standarisasi, dan Restrukturisasi Usaha Koperasi Kewenangan Kabupaten/Kota</t>
  </si>
  <si>
    <t>Jumlah SDM yang Memahami Pengetahuan UKM
dan Kewirausahaan</t>
  </si>
  <si>
    <t>60 orang</t>
  </si>
  <si>
    <t>PROGRAM PENDIDIKAN DAN LATIHAN PERKOPERASIAN</t>
  </si>
  <si>
    <t>Persentase koperasi aktif yang mengikuti pendidikan dan pelatihan</t>
  </si>
  <si>
    <t>Pendidikan dan Latihan Perkoperasian bagi Koperasi yang Wilayah Keanggotaan dalam Daerah Kabupaten/Kota</t>
  </si>
  <si>
    <t>Persentase Koperasi yang mendapat Pendidikan dan Latihan yang Wilayah Keanggotaan dalam Daerah Kabupaten/Kota</t>
  </si>
  <si>
    <t>Peningkatan Pemahaman dan Pengetahuan Perkoperasian serta Kapasitas dan Kompetensi SDM Koperasi</t>
  </si>
  <si>
    <t>Jumlah   SDM   yang   Memahami   Pengetahuan Perkoperasian</t>
  </si>
  <si>
    <t>50 Orang</t>
  </si>
  <si>
    <t>PROGRAM PELAYANAN IZIN USAHA SIMPAN PINJAM</t>
  </si>
  <si>
    <t>Persentase rekomendasi izin usaha simpan pinjam</t>
  </si>
  <si>
    <t>Penerbitan Izin Usaha Simpan Pinjam untuk Koperasi dengan Wilayah Keanggotaan dalam Daerah Kabupaten/Kota</t>
  </si>
  <si>
    <t>Persentase Penerbitan Izin Usaha Simpan Pinjam untuk Koperasi dengan Wilayah Keanggotaan dalam Daerah Kabupaten/Kota</t>
  </si>
  <si>
    <t>Fasilitasi Pemenuhan Izin Usaha Simpan Pinjam dan Pembukaan Kantor Cabang, Cabang Pembantu dan Kantor Kas Koperasi Simpan Pinjam untuk Koperasi dengan Wilayah Keanggotaan dalam Daerah Kabupaten/Kota</t>
  </si>
  <si>
    <t>Jumlah  Usaha Simpan  Pinjam dan Pembukaan Kantor  Cabang,  Cabang  Pembantu  dan  Kantor Kas Koperasi Simpan Pinjam untuk Koperasi dengan Wilayah Keanggotaan dalam Daerah Kabupaten/Kota</t>
  </si>
  <si>
    <t>1 Unit Usaha</t>
  </si>
  <si>
    <t xml:space="preserve">Penerbitan Izin Pembukaan Kantor Cabang, Cabang Pembantu dan Kantor Kas Koperasi Simpan Pinjam untuk Koperasi dengan Wilayah Keanggotaan dalam Daerah Kabupaten/Kota </t>
  </si>
  <si>
    <t xml:space="preserve">Persentase Penerbitan Izin Pembukaan Kantor Cabang, Cabang Pembantu dan Kantor Kas Koperasi Simpan Pinjam untuk Koperasi dengan Wilayah Keanggotaan dalam Daerah Kabupaten/Kota </t>
  </si>
  <si>
    <t>Fasilitasi Pemenuhan Izin Usaha Pembukaan Kantor Cabang, Cabang Pembantu dan Kantor Kas Koperasi Simpan Pinjam untuk Koperasi dengan Wilayah Keanggotaan dalam Daerah Kabupaten/Kota</t>
  </si>
  <si>
    <t>Jumlah Kantor Cabang,  Cabang  Pembantu  dan Kantor Kas Koperasi Simpan Pinjam untuk Koperasi dengan Wilayah Keanggotaan dalam Daerah Kabupaten/Kota</t>
  </si>
  <si>
    <t>PROGRAM PENILAIAN KESEHATAN KSP/USP KOPERASI</t>
  </si>
  <si>
    <t>Persentase KSP/USP yang berkategori sehat</t>
  </si>
  <si>
    <t>Penilaian Kesehatan Koperasi Simpan Pinjam/Unit Simpan Pinjam Koperasi yang Wilayah Keanggotaannya dalam 1 (satu) Daerah Kabupaten/Kota</t>
  </si>
  <si>
    <t>Jumlah Koperasi Simpan Pinjam/Unit Simpan Pinjam Koperasi yang Wilayah Keanggotaannya dalam 1 (satu) Daerah Kabupaten/Kota yang dinilai kesehatannya</t>
  </si>
  <si>
    <t>20 unit</t>
  </si>
  <si>
    <t>Pelaksanaan Penilaian Kesehatan KSP/USP Koperasi Kewenangan Kabupaten/Kota</t>
  </si>
  <si>
    <t>Jumlah Unit Usaha Koperasi yang    Telah Dilakukan Penilaian Kesehatan</t>
  </si>
  <si>
    <t>20 unit usaha</t>
  </si>
  <si>
    <t>PROGRAM PEMBERDAYAAN USAHA MENENGAH, USAHA KECIL, DAN USAHA MIKRO (UMKM)</t>
  </si>
  <si>
    <t>Persentase usaha mikro yang mendapatkan fasilitasi kredit</t>
  </si>
  <si>
    <t>Pemberdayaan Usaha Mikro yang Dilakukan melalui Pendataan, Kemitraan, Kemudahan Perizinan, Penguatan Kelembagaan dan Koordinasi dengan Para Pemangku Kepentingan</t>
  </si>
  <si>
    <t>Pendataan Potensi dan Pengembangan Usaha Mikro</t>
  </si>
  <si>
    <t>Jumlah Unit Usaha yang Produktif, Bernilai Tambah, Memiliki Akses Pasar, Akses Pembiayaan,  Penguatan Kelembagaan,  Penataan Manajemen, Standarisasi, dan Restrukturisasi Usaha Koperasi Kewenangan Kabupaten/Kota</t>
  </si>
  <si>
    <t>Pemberdayaan melalui Kemitraan Usaha Mikro</t>
  </si>
  <si>
    <t>Jumlah  Unit  Usaha  yang  Telah  Melaksanakan Kemitraan Usaha Mikro</t>
  </si>
  <si>
    <t xml:space="preserve"> unit usaha</t>
  </si>
  <si>
    <t>Fasilitasi Kemudahan Perizinan Usaha Mikro</t>
  </si>
  <si>
    <t>Jumlah  Usaha  Mikro  yang  Telah  Mendapatkan Perizinan</t>
  </si>
  <si>
    <t>50 unit usaha</t>
  </si>
  <si>
    <t>PROGRAM PENGEMBANGAN UMKM</t>
  </si>
  <si>
    <t>persentase usaha mikro yang mendapatkan pembinaan</t>
  </si>
  <si>
    <t>3,45 Persen</t>
  </si>
  <si>
    <t>Pengembangan Usaha Mikro dengan Orientasi Peningkatan Skala Usaha Menjadi Usaha Kecil</t>
  </si>
  <si>
    <t>Persentase Pengembangan Usaha Mikro dengan Orientasi Peningkatan Skala Usaha menjadi Usaha Kecil</t>
  </si>
  <si>
    <t>0,2 Persen</t>
  </si>
  <si>
    <t>Fasilitasi Usaha Mikro Menjadi Usaha Kecil dalam Pengembangan Produksi dan Pengolahan, Pemasaran, SDM, serta Desain dan Teknologi</t>
  </si>
  <si>
    <t>Jumlah   Unit   Usaha   Mikro   yang   Terfasilitasi dalam Pengembangan Produksi dan Pengolahan, Pemasaran, SDM, serta Desain dan Teknologi</t>
  </si>
  <si>
    <t>100 unit usaha</t>
  </si>
  <si>
    <t>138 unit usaha</t>
  </si>
  <si>
    <t>URUSAN PEMERINTAHAN BIDANG PERDAGANGAN</t>
  </si>
  <si>
    <t>PROGRAM PENINGKATAN SARANA DISTRIBUSI PERDAGANGAN</t>
  </si>
  <si>
    <t>Persentase pemenuhan sarana distribusi perdagangan sesuai kriteria pasar tertib ukur</t>
  </si>
  <si>
    <t>Pembangunan dan Pengelolaan Sarana Distribusi Perdagangan</t>
  </si>
  <si>
    <t>jumlah saarana distribusi perdagangan yang dibangun dan dikelola</t>
  </si>
  <si>
    <t>Penyediaan Sarana Distribusi Perdagangan</t>
  </si>
  <si>
    <t>Jumlah Sarana Distribusi Perdagangan</t>
  </si>
  <si>
    <t xml:space="preserve"> unit </t>
  </si>
  <si>
    <t>Pembinaan Terhadap Pengelola Sarana Distribusi Perdagangan Masyarakat di Wilayah Kerjanya</t>
  </si>
  <si>
    <t>Akses Distribusi perdagangan yang tertib dan Kondusif</t>
  </si>
  <si>
    <t xml:space="preserve"> Kegiatan</t>
  </si>
  <si>
    <t>Pembinaan dan Pengendalian Pengelola Sarana Distribusi Perdagangan</t>
  </si>
  <si>
    <t>Jumlah Dokumen Hasil Pembinaan dan Pengendalian kepada Pengelola Sarana Distribusi Perdagangan</t>
  </si>
  <si>
    <t xml:space="preserve"> dokumen</t>
  </si>
  <si>
    <t>PROGRAM STABILISASI HARGA BARANG KEBUTUHAN POKOK DAN BARANG PENTING</t>
  </si>
  <si>
    <t>Stabiltas harga barang kebutuhan pokok dan barang penting</t>
  </si>
  <si>
    <t>Pengendalian Harga, dan Stok Barang Kebutuhan Pokok dan Barang Penting di Tingkat Pasar Kabupaten/Kota</t>
  </si>
  <si>
    <t>Jumlah Pengendalian Harga, dan Stok Barang Kebutuhan Pokok dan Barang Penting di Tingkat Pasar Kabupaten/Kota</t>
  </si>
  <si>
    <t>3 kegiatan</t>
  </si>
  <si>
    <t>Pemantauan Harga dan Stok Barang Kebutuhan Pokok dan Barang Penting pada Pelaku Usaha Distribusi Barang dalam 1 (satu) Kabupaten/Kota</t>
  </si>
  <si>
    <t>Jumlah Laporan Pemantauan Harga dan Stok Barang Kebutuhan Pokok dan Barang Penting pada Pelaku Usaha Distribusi Barang dalam 1 (Satu) Kabupaten/Kota</t>
  </si>
  <si>
    <t>Pemantauan Harga dan Stok Barang Kebutuhan Pokok dan Barang Penting pada Pasar Rakyat yang Terintegrasi dalam Sistem Informasi Perdagangan</t>
  </si>
  <si>
    <t>Jumlah Laporan Pemantauan Harga dan Stok Barang Kebutuhan Pokok dan Barang Penting pada Pasar Rakyat yang Terintegrasi dalam Sistem Informasi Perdagangan</t>
  </si>
  <si>
    <t>Pelaksanaan Operasi Pasar Reguler dan Pasar Khusus yang Berdampak dalam 1 (satu) Kabupaten/Kota</t>
  </si>
  <si>
    <t>Jumlah Laporan Pelaksanaan Operasi Pasar Reguler dan Pasar Khusus yang Berdampak dalam 1 (Satu) Kabupaten/Kota</t>
  </si>
  <si>
    <t>Pengawasan Pupuk dan Pestisida Bersubsidi di Tingkat Daerah Kabupaten/Kota</t>
  </si>
  <si>
    <t>Terlaksananya Pengawasan pupuk dan pestisida di Kab.Bangka Barat</t>
  </si>
  <si>
    <t>6 kecamatan</t>
  </si>
  <si>
    <t>Pengawasan Penyaluran dan Penggunaan Pupuk dan Pestisida Bersubsidi</t>
  </si>
  <si>
    <t>Jumlah Laporan Pengawasan Penyaluran dan Penggunaan Pupuk dan Pestisida Bersubsidi dengan Realisasi Minimal 90%</t>
  </si>
  <si>
    <t>PROGRAM PENGEMBANGAN EKSPOR</t>
  </si>
  <si>
    <t>Persentase komoditi potensial yang sesuai dengan ketentuan berlaku</t>
  </si>
  <si>
    <t>20 persen</t>
  </si>
  <si>
    <t>Penyelenggaraan Promosi Dagang melalui Pameran Dagang dan Misi Dagang bagi Produk Ekspor Unggulan yang terdapat pada 1 (satu) Daerah Kabupaten/Kota</t>
  </si>
  <si>
    <t>Jumlah Pameran yang Diikuti</t>
  </si>
  <si>
    <t>2 kegiatan</t>
  </si>
  <si>
    <t>Pameran Dagang Nasional</t>
  </si>
  <si>
    <t>Jumlah Pelaku Usaha yang Difasilitasi dalam Pameran Dagang</t>
  </si>
  <si>
    <t>3 pelaku usaha</t>
  </si>
  <si>
    <t>Pameran Dagang Lokal</t>
  </si>
  <si>
    <t>Jumlah Pelaku Usaha yang Difasilitasi dalam Pameran Dagang Lokal</t>
  </si>
  <si>
    <t>PROGRAM STANDARDISASI DAN PERLINDUNGAN KONSUMEN</t>
  </si>
  <si>
    <t>Persentase wajib tera yang melakukan tera/tera ulang</t>
  </si>
  <si>
    <t>Pelaksanaan Metrologi Legal, Berupa Tera, Tera Ulang, dan Pengawasan</t>
  </si>
  <si>
    <t>Pelaksanaan Metrologi Legal Berupa Tera, Tera Ulang, dan Pengawasan</t>
  </si>
  <si>
    <t>Pelaksanaan Metrologi Legal, Berupa Tera, Tera Ulang</t>
  </si>
  <si>
    <t>Jumlah Alat Ukur, Alat Takar, Alat Timbang, dan Alat Perlengkapan Ditera Ulang</t>
  </si>
  <si>
    <t>520 unit</t>
  </si>
  <si>
    <t>Pengawasan/Penyuluhan Metrologi Legal</t>
  </si>
  <si>
    <t>Jumlah Pelaku Usaha di Bidang Metrologi Legal yang Dibina</t>
  </si>
  <si>
    <t>PROGRAM PENGGUNAAN DAN PEMASARAN PRODUK DALAM NEGERI</t>
  </si>
  <si>
    <t>6 persen</t>
  </si>
  <si>
    <t>Persentase penggunaan produk dalam negeri (9 bahan pokok)</t>
  </si>
  <si>
    <t>Pelaksanaan Promosi, Pemasaran dan Peningkatan Penggunaan Produk Dalam Negeri</t>
  </si>
  <si>
    <t>Persentase Promosi, Pemasaran dan Peningkatan Penggunaan Produk Dalam Negeri yang dilaksanakan</t>
  </si>
  <si>
    <t>Pemasaran dan Peningkatan Penggunaan Produk Dalam Negeri di Tingkat Kabupaten/Kota</t>
  </si>
  <si>
    <t>Jumlah UMKM yang Melaksanakan Promosi Penggunaan Produk Dalam Negeri di Tingkat Kabupaten/Kota</t>
  </si>
  <si>
    <t xml:space="preserve"> UMKM</t>
  </si>
  <si>
    <t>Peningkatan Sistem dan Jaringan Informasi Perdagangan</t>
  </si>
  <si>
    <t>Jumlah  Sistem dan Jaringan Informasi Perdagangan yang ditingkatkan</t>
  </si>
  <si>
    <t>PROGRAM PERIZINAN DAN PENDAFTARAN PERUSAHAAN</t>
  </si>
  <si>
    <t>Persentase rekomendasi yang diterbitkan</t>
  </si>
  <si>
    <t>Penerbitan Izin Pengelolaan Pasar Rakyat, Pusat Perbelanjaan, dan Izin Usaha Toko Swalayan</t>
  </si>
  <si>
    <t>Persentase Penerbitan Izin Pengelolaan Pasar Rakyat, Pusat Perbelanjaan, dan Izin Usaha Toko Swalayan</t>
  </si>
  <si>
    <t>Fasilitasi Pemenuhan Komitmen Perolehan Perizinan Pasar Rakyat, Pusat Perbelanjaan, dan Toko Swalayan melalui Sistem Pelayanan Perizinan Berusaha Terintegrasi Secara Elektronik</t>
  </si>
  <si>
    <t>Jumlah Fasilitasi Pemenuhan Komitmen Perolehan Perizinan Pasar Rakyat, Pusat Perbelanjaan, dan Toko Swalayan melalui Sistem Pelayanan Perizinan Berusaha Terintegrasi Secara Elektronik</t>
  </si>
  <si>
    <t>Penerbitan Tanda Daftar Gudang</t>
  </si>
  <si>
    <t>Persentase Penerbitan Tanda Daftar Gudang</t>
  </si>
  <si>
    <t>Fasilitasi Penerbitan Tanda Daftar Gudang</t>
  </si>
  <si>
    <t>Jumlah Penerbitan Tanda Daftar Gudang yang terfasilitasi</t>
  </si>
  <si>
    <t>Penerbitan Surat Izin Usaha Perdagangan Minuman Beralkohol Golongan B dan C untuk Pengecer dan Penjual Langsung Minum di Tempat</t>
  </si>
  <si>
    <t>Persentase Penerbitan Surat Izin Usaha Perdagangan Minuman Beralkohol Golongan B dan C untuk Pengecer dan Penjual Langsung Minum di Tempat</t>
  </si>
  <si>
    <t>Fasilitasi Penerbitan Surat Izin Usaha Perdagangan Minuman Beralkohol Golongan B dan C</t>
  </si>
  <si>
    <t>Jumlah Surat Izin Usaha Perdagangan untuk Pengecer dan Penjual Langsung Minuman Beralkohol Golongan B dan C yang Diterbitkan Melalui Sistem Pelayanan Perizinan Berusaha Terintegrasi Secara Elektronik</t>
  </si>
  <si>
    <t>URUSAN PEMERINTAHAN BIDANG PERINDUSTRIAN</t>
  </si>
  <si>
    <t>PROGRAM PERENCANAAN DAN PEMBANGUNAN INDUSTRI</t>
  </si>
  <si>
    <t>Jumlah Sentra IKM</t>
  </si>
  <si>
    <t>1 Sentra</t>
  </si>
  <si>
    <t>Penyusunan dan Evaluasi Rencana Pembangunan Industri Kabupaten/Kota</t>
  </si>
  <si>
    <t>Jumlah Dokumen yang disusun</t>
  </si>
  <si>
    <t>1 Dok</t>
  </si>
  <si>
    <t>Koordinasi, Sinkronisasi, dan pelaksanaan Pembangunan Sumber Daya Industri</t>
  </si>
  <si>
    <t>Jumlah Dokumen Hasil Koordinasi, Sinkronisasi, dan pelaksanaan Pembangunan Sumber Daya Industri</t>
  </si>
  <si>
    <t>Koordinasi, Sinkronisasi, dan Pelaksanaan Pembangunan Sarana dan Prasarana Industri</t>
  </si>
  <si>
    <t>meningkatnya penguatan kemampuan Industri berbasis Teknologi</t>
  </si>
  <si>
    <t>Koordinasi, Sinkronisasi, dan Pelaksanaan Pemberdayaan Industri dan Peran Serta Masyarakat</t>
  </si>
  <si>
    <t>Jumlah Dokumen Hasil Koordinasi, Sinkronisasi, dan Pelaksanaan Pemberdayaan Industri dan Peran Serta Masyarakat</t>
  </si>
  <si>
    <t xml:space="preserve">PROGRAM PENGENDALIAN IZIN USAHA INDUSTRI </t>
  </si>
  <si>
    <t>Persentase pengendalian Izin Usaha Industri (IUI) Kecil dan Menengah</t>
  </si>
  <si>
    <t>Penerbitan Izin Usaha Industri (IUI), Izin Perluasan Usaha Industri (IPUI), Izin Usaha Kawasan Industri (IUKI) dan Izin Perluasan Kawasan Industri (IPKI) Kewenangan Kabupaten/Kota</t>
  </si>
  <si>
    <t>Pendampingan dan Pengawasan Legalitas Usaha Industri</t>
  </si>
  <si>
    <t>2 Kegiatan</t>
  </si>
  <si>
    <t>Fasilitasi Pemenuhan Komitmen perolehan IUI, IPUI, IUKI dan IPKI Kewenangan Kabupaten/Kota dalam Sistem Informasi Industri Nasional (SIINas) yang Terintegrasi dengan Sistem Pelayanan Perizinan Berusaha Terintegrasi
secara Elektronik</t>
  </si>
  <si>
    <t>Semua Kabupaten/ Kota, Semua Kecamatan, Semua Kelurahan</t>
  </si>
  <si>
    <t>Jumlah Dokumen Hasil Fasilitasi Verifikasi Teknis Pemenuhan Kesesuaian Persyaratan Teknis Perizinan Berusaha Sektor Industri dan/atau dalam rangka Perluasan Usaha untuk Bidang Usaha dengan Risiko Usaha MenengahTinggi dan Tinggi, Melalui SIINas yang Terintegrasi dengan Sistem OSS</t>
  </si>
  <si>
    <t>100 dokumen</t>
  </si>
  <si>
    <t>Koordinasi dan Sinkronisasi Pengawasan Perizinan di Bidang Industri Dalam Lingkup IUI, IPUI, IUKI dan IPKI
Kewenangan Kabupaten/ Kota</t>
  </si>
  <si>
    <t>Jumlah Dokumen Hasil Koordinasi dan Sinkronisasi Pengawasan Perizinan di Bidang Industri dalam Lingkup Perizinan Usaha Industri, Perizinan Perluasan Usaha Industri, Perizinan Kawasan Industri dan Perizinan Perluasan Kawasan Industri Kewenangan Kabupaten/Kota</t>
  </si>
  <si>
    <t>50 dokumen</t>
  </si>
  <si>
    <t>PROGRAM PENGELOLAAN SISTEM INFORMASI INDUSTRI NASIONAL</t>
  </si>
  <si>
    <t xml:space="preserve">Persentase ketersediaan Informasi Industri IUI, IPUI, IUKI dan IPKI </t>
  </si>
  <si>
    <t>Penyediaan Informasi Industri untuk Informasi Industri untuk IUI, IPUI, IUKI dan IPKI Kewenangan Kabupaten/Kota</t>
  </si>
  <si>
    <t>Ketersediaan Sistem Informasi Industri</t>
  </si>
  <si>
    <t>Diseminasi, Publikasi Data Informasi dan Analisa Industri Kabupaten/Kota melalui SIINas</t>
  </si>
  <si>
    <t>Jumlah Dokumen Hasil Diseminasi dan Publikasi Data Informasi dan Analisis Industri Kabupaten/Kota Melalui SIINas</t>
  </si>
  <si>
    <t>Reses</t>
  </si>
  <si>
    <t>Desa Tumbak Petar Kecamatan Jebus, Kab. Bangka Barat</t>
  </si>
  <si>
    <t>Gang Tembus ke Jembatan perumnas kelurahan keranggan, Kab. Bangka Barat</t>
  </si>
  <si>
    <t>jalan perumnas kelurahan keranggan, Kab. Bangka Barat</t>
  </si>
  <si>
    <t>Desa puput Kecamatan Parittiga, Kab. Bangka Barat</t>
  </si>
  <si>
    <t>Dusun Unar dan Desa Pebuar Kecamatan Jebus, Kab. Bangka Barat</t>
  </si>
  <si>
    <t>Desa Rukam Kecamatan Jebus, Kab. Bangka Barat</t>
  </si>
  <si>
    <t>Desa Kacung Kecamatan Kelapa, Kab. Bangka Barat</t>
  </si>
  <si>
    <t>Desa cupat kecamatan parittiga, Kab. Bangka Barat</t>
  </si>
  <si>
    <t>Desa Air Lintang Kecamatan Tempilang, Kab. Bangka Barat</t>
  </si>
  <si>
    <t>Desa Benteng Kota Kecamatan Tempilang, Kab. Bangka Barat</t>
  </si>
  <si>
    <t>Desa Tempilang, Kab. Bangka Barat</t>
  </si>
  <si>
    <t>Tangsi Kelurahan Sungai Baru, Kab. Bangka Barat</t>
  </si>
  <si>
    <t>RT.04 Kelurahan Sungai Daeng , Kab. Bangka Barat</t>
  </si>
  <si>
    <t>Ciulong Kelurahan sungai daeng, Kab. Bangka Barat</t>
  </si>
  <si>
    <t>Dusun Tayu Kecamatan Jebus, Kab. Bangka Barat</t>
  </si>
  <si>
    <t>tikungan dekat rumah bapak marsudi dan tikungan sekat rumah bapak yono dusun VII desa Belo Laut Kecamatan Mentok, Kab. Bangka Barat</t>
  </si>
  <si>
    <t xml:space="preserve"> kecamatan tempilang, Kab. Bangka Barat</t>
  </si>
  <si>
    <t>Desa Sekar Biru Kecamatan Parittiga, Kab. Bangka Barat</t>
  </si>
  <si>
    <t>jalan kapten ali zein sampai jembatan air samak, Kab. Bangka Barat</t>
  </si>
  <si>
    <t>jalan gang ababil kp. menjelang baru , Kab. Bangka Barat</t>
  </si>
  <si>
    <t>kelurahan tanjung kecamatan muntok, Kab. Bangka Barat</t>
  </si>
  <si>
    <t>Desa Belo Laut Kecamatan Mentok, Kab. Bangka Barat</t>
  </si>
  <si>
    <t>Kelurahan Suangi Baru Kecamatan Mentok, Kab. Bangka Barat</t>
  </si>
  <si>
    <t>Dusun Belar Desa Ibul, Kab. Bangka Barat</t>
  </si>
  <si>
    <t>Dusun Jebu laut, Kab. Bangka Barat</t>
  </si>
  <si>
    <t>Desa Air Bulin sampai Dusun Payak, Kab. Bangka Barat</t>
  </si>
  <si>
    <t>di daerah dekat puskesmas dusun perumnas  desa sekar biru kecamatan parit tiga, Kab. Bangka Barat</t>
  </si>
  <si>
    <t>dusun tayu , Kab. Bangka Barat</t>
  </si>
  <si>
    <t>kelurahan kelapa, Kab. Bangka Barat</t>
  </si>
  <si>
    <t>Jalan desa air bulin kecamatan kelapa, Kab. Bangka Barat</t>
  </si>
  <si>
    <t>Desa kelapa kecamatan kelapa, Kab. Bangka Barat</t>
  </si>
  <si>
    <t>Kelurahan Sungai Daeng, Kab. Bangka Barat</t>
  </si>
  <si>
    <t>Desa Terentang, Kecamatan Kelapa, Kab. Bangka Barat</t>
  </si>
  <si>
    <t>RT 03 Desa Tumbak Petar, Kab. Bangka Barat</t>
  </si>
  <si>
    <t>Desa Cupat Kecamatan Parittiga, Kab. Bangka Barat</t>
  </si>
  <si>
    <t>RT 1 Jalan Kimjung Dusun Puput Bawah, Kab. Bangka Barat</t>
  </si>
  <si>
    <t>Desa Dendang Kecamatan Kelapa, Kab. Bangka Barat</t>
  </si>
  <si>
    <t>Dusun Belit Desa Dendang Kecamatan Kelapa, Kab. Bangka Barat</t>
  </si>
  <si>
    <t>Desa Sangku Kecamatan Tempilang, Kab. Bangka Barat</t>
  </si>
  <si>
    <t>desa bakit, Kab. Bangka Barat</t>
  </si>
  <si>
    <t>kecamatan kelapa, Kab. Bangka Barat</t>
  </si>
  <si>
    <t>Tangsi kelurahan sungai baru, Kab. Bangka Barat</t>
  </si>
  <si>
    <t>Pagar Pemakaman non Muslim Desa Sinar sari kecamatan kelapa, Kab. Bangka Barat</t>
  </si>
  <si>
    <t>Desa Sinar Sari Kecamatan Kelapa, Kab. Bangka Barat</t>
  </si>
  <si>
    <t>Desa Peradong, Kecamatan Simpang Teritip, Kab. Bangka Barat</t>
  </si>
  <si>
    <t>Dusun Tayu desa ketap kecamatan jebus, Kab. Bangka Barat</t>
  </si>
  <si>
    <t>Desa Mayang , Kab. Bangka Barat</t>
  </si>
  <si>
    <t>Desa benteng kota , Kab. Bangka Barat</t>
  </si>
  <si>
    <t>Desa benteng kota, Kab. Bangka Barat</t>
  </si>
  <si>
    <t>Desa tempilang, Kab. Bangka Barat</t>
  </si>
  <si>
    <t>Desa belo laut kecamatan mentok, Kab. Bangka Barat</t>
  </si>
  <si>
    <t>Paud Generasi Emas, Jalan Tj. Kalian RT 04 RW 10, Kab. Bangka Barat</t>
  </si>
  <si>
    <t>Kelurahan Sungai Baru, Kab. Bangka Barat</t>
  </si>
  <si>
    <t>Desa Tembak Petar, Kecamatan Jebus, Kab. Bangka Barat</t>
  </si>
  <si>
    <t>Desa Mislak, Kecamatan Jebus, Kab. Bangka Barat</t>
  </si>
  <si>
    <t>Rehabilitasi LPJU</t>
  </si>
  <si>
    <t>935 Unit</t>
  </si>
  <si>
    <t>10 titik</t>
  </si>
  <si>
    <t>27 unit</t>
  </si>
  <si>
    <t>25 unit</t>
  </si>
  <si>
    <t>6 titik</t>
  </si>
  <si>
    <t>30 titik</t>
  </si>
  <si>
    <t>20 titik</t>
  </si>
  <si>
    <t>12 titik</t>
  </si>
  <si>
    <t>15 titik</t>
  </si>
  <si>
    <t xml:space="preserve">- Pembangunan Jalan Baru (setapak) </t>
  </si>
  <si>
    <t>rt 01 rw 08 kelurahan tanjung , Kab. Bangka Barat</t>
  </si>
  <si>
    <t>250 m</t>
  </si>
  <si>
    <t xml:space="preserve"> P: 250 m, L: 2 m</t>
  </si>
  <si>
    <t xml:space="preserve"> P: 70 m, L: 2 m</t>
  </si>
  <si>
    <t>300 m</t>
  </si>
  <si>
    <t xml:space="preserve"> L: 4m, P: 10m </t>
  </si>
  <si>
    <t xml:space="preserve">200 m </t>
  </si>
  <si>
    <t>20 m</t>
  </si>
  <si>
    <t>-Pembangunan Pagar Kuburan</t>
  </si>
  <si>
    <t>150 m</t>
  </si>
  <si>
    <t>50 m</t>
  </si>
  <si>
    <t>450 m</t>
  </si>
  <si>
    <t>101 m</t>
  </si>
  <si>
    <t>- Perbaikan Rumah Tidak Layak Huni di Kawasan Kumuh</t>
  </si>
  <si>
    <t>- Perbaikan Rumah Tidak Layak Huni di Luar Kawasan Kumuh dengan Luas di Bawah 10 (sepuluh) Ha</t>
  </si>
  <si>
    <t>6 unit</t>
  </si>
  <si>
    <t>8 unit</t>
  </si>
  <si>
    <t>reses</t>
  </si>
  <si>
    <t>- Rehabilitasi/pembangunan JUT kawasan pertanian</t>
  </si>
  <si>
    <t>Desa Air Bulin, Kab. Bangka Barat</t>
  </si>
  <si>
    <t>-Jembatan Jalan Usaha Tani</t>
  </si>
  <si>
    <t xml:space="preserve"> 7 KM</t>
  </si>
  <si>
    <t xml:space="preserve">5 Meter </t>
  </si>
  <si>
    <t xml:space="preserve"> 1000 meter</t>
  </si>
  <si>
    <t>- Rehab fasilitas pasar terminal kelapa</t>
  </si>
  <si>
    <t>Kecamatan Kelapa, Kab. Bangka Barat</t>
  </si>
  <si>
    <t>RESES</t>
  </si>
  <si>
    <t xml:space="preserve">- Pembangunan pasar terminal  kelapa </t>
  </si>
  <si>
    <t>35 Orang/bulan</t>
  </si>
  <si>
    <t>- pengadaan mesin jahit 1 unit</t>
  </si>
  <si>
    <t>- Bantuan alat pemanggang kempelang bagi usaha pembuat kempelang</t>
  </si>
  <si>
    <t>Desa Air Bulin Kecamatan kelapa, Kab. Bangka Barat</t>
  </si>
  <si>
    <t>Dusun VII Desa belo laut kecamatan mentok, Kab. Bangka Barat</t>
  </si>
  <si>
    <t>141unit usaha</t>
  </si>
  <si>
    <t>Aidi, SKM., M.M.</t>
  </si>
  <si>
    <t>NIP 197208051995031001</t>
  </si>
  <si>
    <t>Suwito, S.E.</t>
  </si>
  <si>
    <t>NIP 196503281985031002</t>
  </si>
  <si>
    <t xml:space="preserve">2 unit </t>
  </si>
  <si>
    <t>15 orang/Bulan</t>
  </si>
  <si>
    <t>Peralatan nelayan perahu</t>
  </si>
  <si>
    <t>Bantuan Mesin Boat 9,8 PK 4 Unit Rp.215 Juta</t>
  </si>
  <si>
    <t>bantuan mesin boat untuk masyarakat desa mancung sebanyak 5 unit</t>
  </si>
  <si>
    <t>Mesin Perahu 3,5 PK 1 Unit (kelompok tunas reriang)</t>
  </si>
  <si>
    <t>Mesin Perahu 5 PK 3 Unit (kelompok belay team) Rp 50 Juta</t>
  </si>
  <si>
    <t>Bantuan Perahu dan Mesin Boot 15 PK perahu piber 1 75juta Kelompok Payak Sejaterah</t>
  </si>
  <si>
    <t>Bantuan perahu 5 unit untuk kelompok nelayan desa kelapa</t>
  </si>
  <si>
    <t>Kurang fasilitas yang memadai bagi kelompok nelayan, perlunya bantuan mesin.</t>
  </si>
  <si>
    <t xml:space="preserve">Bantuan bibit ikan </t>
  </si>
  <si>
    <t>bantuan bibit ikan lele untuk masyarakat desa belo laut</t>
  </si>
  <si>
    <t>Bantuan bibit ikan gurame untuk masyarakat desa belo laut</t>
  </si>
  <si>
    <t>bantuan bibit ikan nila untuk masyarakat desa belo laut</t>
  </si>
  <si>
    <t>Bantuan bibit ikan nila dan pakan untuk masyarakat desa kelapa 1 paket</t>
  </si>
  <si>
    <t>Bantuan bibit ikan lele dan pakan untuk masyarakat desa kelapa 1 paket</t>
  </si>
  <si>
    <t>Bantuan bibit ikan gurame dan pakan untuk masyarakat desa kelapa 1 paket</t>
  </si>
  <si>
    <t>Bantuan bibit ikan nila dan pakan untuk masyarakat desa mancung 1 paket</t>
  </si>
  <si>
    <t>Bantuan bibit ikan lele dan pakan untuk masyarakat desa mancung 1 paket</t>
  </si>
  <si>
    <t>Bantuan bibit ikan gurame dan pakan untuk masyarakat desa mancung 1 paket</t>
  </si>
  <si>
    <t>61 Unit</t>
  </si>
  <si>
    <t>20 Unit</t>
  </si>
  <si>
    <t>Ashan, SP, M.Ec.Dev</t>
  </si>
  <si>
    <t>NIP 197603072006041002</t>
  </si>
  <si>
    <t>Dewi Addinilia, S.Pi</t>
  </si>
  <si>
    <t>NIP 199008062013012001</t>
  </si>
  <si>
    <t>Renovasi siring kiri-kanan dari jembatan sukun ke Gang LDII</t>
  </si>
  <si>
    <t>Pembangunan siring jalan</t>
  </si>
  <si>
    <t>pembangunan dan pelebaran siring sepanjang jalan kantor pos</t>
  </si>
  <si>
    <t>Pembangunan siring jalan kabupaten Depan Bank Mandiri sampai dr.Ferdi  kiri 50 meter dan kanan 50 meter</t>
  </si>
  <si>
    <t>Pembuatan siring jalan lingkar desa dendang 150 Meter Rp.150 Juta</t>
  </si>
  <si>
    <t>pembuatan siring</t>
  </si>
  <si>
    <t>pembangunan siring Gang Raflesia 310 meter</t>
  </si>
  <si>
    <t>Pembangunan siring RT.08 sampai RT.10 (Air Duren) ± 300 M.</t>
  </si>
  <si>
    <t>Pembuatan siring baru Gg. Nadaria I sepanjang 200 meter</t>
  </si>
  <si>
    <t>Pembangunan siring Jl. Culong RT.002 RW.003 sepanjang 500 meter</t>
  </si>
  <si>
    <t>perbaikan siring dan meninggikan di Jalan Koklong atau jalan Peleburan Perumnas</t>
  </si>
  <si>
    <t>pembuatan siring jalan tembus tikungan tiga</t>
  </si>
  <si>
    <t>belum adanya siring jalan 100 meter</t>
  </si>
  <si>
    <t xml:space="preserve">bantuan siring didekat lapangan bola </t>
  </si>
  <si>
    <t>bantuan siring di ujung dusun tayu</t>
  </si>
  <si>
    <t>Bantuan siring di RT 10 disamping rumah Bapak Afuk daerah jembatan ke dua</t>
  </si>
  <si>
    <t>perbaikan siring jalan gang sadar rt 02 rw 02 kelurahan tanjung 12 meter</t>
  </si>
  <si>
    <t>perbaikan siring jalan dan talud rt 01 dan rt 02 rw 14 15 meter</t>
  </si>
  <si>
    <t xml:space="preserve">perbaikan siring jalan kp tanjung sawah sampai jalan keramat rt 03 rw 04 694 meter </t>
  </si>
  <si>
    <t>pembangunan siring desa air menduyung 500 meter</t>
  </si>
  <si>
    <t>Pembangunan siring di dusun II gang tengah</t>
  </si>
  <si>
    <t xml:space="preserve">pembersihan dan pemeliharaan serta pembangunan siring gang timur </t>
  </si>
  <si>
    <t>pembangunan siring di jalan tembus sampai ke jalan raya peltim Rw 07 Rt 06</t>
  </si>
  <si>
    <t>pembangunan siring gang plamboyan smapai ke cafe orange Rw 01 Rt 02</t>
  </si>
  <si>
    <t>Pembangunan siring jalan dekat rumah Bapak Rafiq</t>
  </si>
  <si>
    <t xml:space="preserve">pembangunan siring untuk desa sungai buluh </t>
  </si>
  <si>
    <t>Perbaikan siring jalan lingkar 20mX20m</t>
  </si>
  <si>
    <t>pembanguna siring</t>
  </si>
  <si>
    <t>perbaikan siring dan peningkatan jalan di dusun suntai</t>
  </si>
  <si>
    <t>mengajukan perbaikan siring jalan sepanjang 280 meter di rt 01 kelurahan kelapa</t>
  </si>
  <si>
    <t>pembangunan siring dusun belit sepanjang 4 kilometer 135 juta</t>
  </si>
  <si>
    <t>Pembatan dan perbaikan DAM untuk jalan belakang tangsi panjang 30meter dan tinggi 2 meter</t>
  </si>
  <si>
    <t>perbaikan jalan dusun air ibul yang sudah rusak</t>
  </si>
  <si>
    <t xml:space="preserve">perbaikan jalan tembus gang siswa ke pait gang maknya Rw 07 Rt 01-02 yang berlubang dan rusak </t>
  </si>
  <si>
    <t>pemeliharaan jalan dusun II keranji</t>
  </si>
  <si>
    <t>perbaikan jalan Rimbak Kendong tembus Ibul yang sudah sangat rusak</t>
  </si>
  <si>
    <t>Peningkatan Jalan Siliwangi RT.17 panjang ± 200 M Desa Cupat.</t>
  </si>
  <si>
    <t>Pengaspalan jalan yang masih tanah merah</t>
  </si>
  <si>
    <t>Pengaspalan jalan dimulai Pengaspalan jalan dimulai dari depan rumah Cik Gung ke arah Kapit sepanjang 1 KM.</t>
  </si>
  <si>
    <t>Jalan sudah rusak</t>
  </si>
  <si>
    <t>Pembangunan dan Peningkatan jalan serta pembuatan siring  dari Jl SLB sampai ke Jl, Pait  + 500m</t>
  </si>
  <si>
    <t>Jalan gang timor dan jalan SD 19 di Hotmik dengan panjang ± 1 km Lanjutan peningkatan jln</t>
  </si>
  <si>
    <t>Peningkatan jalan gang bola</t>
  </si>
  <si>
    <t>Pengaspalan jalan di gang Macan</t>
  </si>
  <si>
    <t>Pengaspalan jalan lingkar</t>
  </si>
  <si>
    <t>Jalan gang macan RT. 03 Dusun Suntai, Kab. Bangka Barat</t>
  </si>
  <si>
    <t>pengaspalan jalan yang sudah rusak</t>
  </si>
  <si>
    <t>Pengaspalan. jalan Gang Masjid 100M dan jalan Lingkar 150M</t>
  </si>
  <si>
    <t xml:space="preserve">Pengaspalan jalan samping rumah Bapak Naim + 100 meter </t>
  </si>
  <si>
    <t>Peningkatan jalan Kelanci Desa Tempilang dari depan gereja GPIB masuk kedalam ± 400 M, siring kiri kanan dan gorong-gorong 4 buah</t>
  </si>
  <si>
    <t>Perbaikan jalan (di scrub + puru) dari Dusun Buyan ke Dusun Kelumbi yang sudah parah ± 3 KM lebar 6 Meter</t>
  </si>
  <si>
    <t>Peningkatan jalan</t>
  </si>
  <si>
    <t xml:space="preserve">Peningkatan jalan </t>
  </si>
  <si>
    <t>RT. 14 Dusun Nyikep  Desa Penyampak, Kab. Bangka Barat</t>
  </si>
  <si>
    <t>Jalan Air nangka desa penyampak, Kab. Bangka Barat</t>
  </si>
  <si>
    <t>jalan sudah rusak</t>
  </si>
  <si>
    <t>RT. 14 ke Dusun Langgem , Kab. Bangka Barat</t>
  </si>
  <si>
    <t>pengaspalan jalan</t>
  </si>
  <si>
    <t>jalan sebelum Mts ke Mts Desa Penyampak, Kab. Bangka Barat</t>
  </si>
  <si>
    <t>Peningkatan dan pemeliharaan jalan dari Sinar Kelabat ke Pelawan dan Pelawan ke Parit tiga</t>
  </si>
  <si>
    <t>Peningkatan jalan lingkar lapangan bola Dusun Tambang  25 desa Cupat antara RT.03 dan RT.04</t>
  </si>
  <si>
    <t>perbaikan jalan Raflesia 310 meter</t>
  </si>
  <si>
    <t>peningkatan jalan gang desa tumbak petar 100 meter</t>
  </si>
  <si>
    <t>Peningkatan jalan Aspal Jalan Gang Desa Tumbak Petar 1200 meter</t>
  </si>
  <si>
    <t>peningkatan jalan lingkar desa air menduyung 500 meter</t>
  </si>
  <si>
    <t>Desa tumbak petar kecamatan jebus, Kab. Bangka Barat</t>
  </si>
  <si>
    <t>desa air menduyung, Kab. Bangka Barat</t>
  </si>
  <si>
    <t>pemeliharaan jalan tanah puru</t>
  </si>
  <si>
    <t>Jalan Kelekak Muda Desa Sinar sari kecamatan kelapa, Kab. Bangka Barat</t>
  </si>
  <si>
    <t>Pengaspalan gang raflesia 310 meter 350 juta</t>
  </si>
  <si>
    <t>Jalan Desa Pangkal Beras yang tidak memadai sehingga sulit dilewati, maka perlu nya peningkatan jalan</t>
  </si>
  <si>
    <t>Peningkatan jalan lingkaran masjid</t>
  </si>
  <si>
    <t>Pembangunan jalan lingkar RT.08 220 meter kiri,kanan 130 meter dusun perumnas</t>
  </si>
  <si>
    <t>Peningkatan jalan kebun kelompok masyarakat desa kelapa sekitar 150 meter</t>
  </si>
  <si>
    <t>Pengaspalan jalan gang PAUD dusun rajek</t>
  </si>
  <si>
    <t>Peningkatan jalan lingkar desa timur air nyatoh 800 meter</t>
  </si>
  <si>
    <t>Rehab siring desa belo laut 200 meter</t>
  </si>
  <si>
    <t>Kondisi jalan Lingkar Desa Berang yang rusak dan berlubang. Lokasi dari SDN Desa Berang tembus ke Musholla</t>
  </si>
  <si>
    <t>Pembangunan jalan baru dari rumah bapak sainal sampai ke rumah bapak erik sepanjang 500 meter 200 juta</t>
  </si>
  <si>
    <t>Pembangunan jalan pemukiman menuju rumah pak basoni sepanjang 500 meter 200 juta</t>
  </si>
  <si>
    <t>Pembangunan jalan Gang yang ada di RT 13 sepanjang 500 meter 200 juta</t>
  </si>
  <si>
    <t>Pemeliharaan berkala jalan lingkar jalan Gang Cik Dris-Jalan Gang Paud-Jalan Gang Gotong royong Desa Air Belo. Panjang 2.450 kilometer perkiraan anggaran Rp. 3,2 Milyar (prioritas)</t>
  </si>
  <si>
    <t>Peningkatan Jalan Lingkar Mak Bunge Desa Air Belo, Panjang total 975 meter. perkiraan Anggaran 1,3 milyar.</t>
  </si>
  <si>
    <t>Perlu nya pembangunan Plat Duiker di Jalan Usaha Tani (JUT) di Desa Buyan Kelumbi untuk mempermudah akses warga</t>
  </si>
  <si>
    <t>Pembangunan WC untuk warga sebanyak ± 70 unit</t>
  </si>
  <si>
    <t xml:space="preserve">Pembangunan WC di Kelekak Kabung RT.06 </t>
  </si>
  <si>
    <t>Pembangunan WC 5 buah di Desa Tempilang</t>
  </si>
  <si>
    <t>Desa Penyampak Kecamatan Tempilang, Kab. Bangka Barat</t>
  </si>
  <si>
    <t>Kelekak Kabung RT.06 Desa Penyampak Kecamatan Tempilang, Kab. Bangka Barat</t>
  </si>
  <si>
    <t>Pembangunan WC 9 unit</t>
  </si>
  <si>
    <t>Bantuan pembangunan 2 buah WC rumah penduduk di Ciulong</t>
  </si>
  <si>
    <t>perbaikan jalan TPA Hidayatul Islamiyah dekat lapangan bola</t>
  </si>
  <si>
    <t>fasilitas kurang memadai  sebanyak 10 buah kecamatan tempilang</t>
  </si>
  <si>
    <t>fasilitas kurang memadai sebanyak 2 unit</t>
  </si>
  <si>
    <t>kecamatan tempilang, Kab. Bangka Barat</t>
  </si>
  <si>
    <t>pembuatan wc di bozem kp. teluk rubiah 2 unit</t>
  </si>
  <si>
    <t>bozem kp. teluk rubiah , Kab. Bangka Barat</t>
  </si>
  <si>
    <t>pembangunan wc untuk masyarakat agar lingkungan masyarakat bersih dan sehat</t>
  </si>
  <si>
    <t>Belakang Kramat RT.13 Dusun Suntai, Kab. Bangka Barat</t>
  </si>
  <si>
    <t>pembangunan wc ( jamban) sebanyak 20 unit untuk warga kelurahan kelapa</t>
  </si>
  <si>
    <t>- Pembebasan lahan pasar lama muntok</t>
  </si>
  <si>
    <t>- dokumen pendukung KIPT Tanjung Ular</t>
  </si>
  <si>
    <t>- dokumen pendukung rencana pembangunan TPA</t>
  </si>
  <si>
    <t>dari Jl SLB sampai ke Jl, Pait, Kab. Bangka Barat</t>
  </si>
  <si>
    <t>Jalan gang timor dan jalan SD 19 Desa Air Nyatoh Kecamatan Simpang Teritip, Kab. Bangka Barat</t>
  </si>
  <si>
    <t xml:space="preserve"> dimulai dari depan rumah Cik Gung ke arah Kapit sepanjang 1 KM., Kab. Bangka Barat</t>
  </si>
  <si>
    <t>Jalan Gang Masjid kelurahan sungai daeng, Kab. Bangka Barat</t>
  </si>
  <si>
    <t>Jalan samping rumah Bapak Naim Kelurahan Sungai Daeng, Kab. Bangka Barat</t>
  </si>
  <si>
    <t>Dusun Buyan ke Dusun Kelumbi , Kab. Bangka Barat</t>
  </si>
  <si>
    <t xml:space="preserve"> jalan lingkar lapangan bola Dusun Tambang  25 desa Cupat antara RT.03 dan RT.04, Kab. Bangka Barat</t>
  </si>
  <si>
    <t>Gang raflesia Perumnas kelurahan keranggan, Kab. Bangka Barat</t>
  </si>
  <si>
    <t>Desa timur air nyatoh kecamatan simpang teritip, Kab. Bangka Barat</t>
  </si>
  <si>
    <t>rumah bapak sainal sampai rumah bapak erik kecamatan kelapa, Kab. Bangka Barat</t>
  </si>
  <si>
    <t>rumah pak basoni kecamatan kelapa, Kab. Bangka Barat</t>
  </si>
  <si>
    <t>Jalan gang RT 13 Kecamatan kelapa, Kab. Bangka Barat</t>
  </si>
  <si>
    <t>Jembatan sukun ke Gang LDII, Kab. Bangka Barat</t>
  </si>
  <si>
    <t>RT 2 depan rumah Yunianti/Sumoi jalan Wihara, Kab. Bangka Barat</t>
  </si>
  <si>
    <t>Jalan Kantor pos Desa puput Kecamatan parittiga, Kab. Bangka Barat</t>
  </si>
  <si>
    <t>Depan Bank Mandiri sampai dr.Ferdi Desa puput Kecamatan Parittiga, Kab. Bangka Barat</t>
  </si>
  <si>
    <t>Depan gang keramat sampai gang bukit maya Desa cupat kecamatan parittiga, Kab. Bangka Barat</t>
  </si>
  <si>
    <t>Gang Raflesia kelurahan keranggan, Kab. Bangka Barat</t>
  </si>
  <si>
    <t>RT.08 sampai RT.10 (Air Duren) Desa Penyampak Kecamatan Tempilang , Kab. Bangka Barat</t>
  </si>
  <si>
    <t>Gg. Nadaria I Kelurahan Sungai Daeng, Kab. Bangka Barat</t>
  </si>
  <si>
    <t>Jl. Culong RT.002 RW.003 Kelurahan Sungai Daeng, Kab. Bangka Barat</t>
  </si>
  <si>
    <t>Jalan Koklong Perumnas Kelurahan Keranggan, Kab. Bangka Barat</t>
  </si>
  <si>
    <t>jalan belakang tangsi , Kab. Bangka Barat</t>
  </si>
  <si>
    <t>Dusun VII Desa Belo Laut Kecamatan Mentok, Kab. Bangka Barat</t>
  </si>
  <si>
    <t>dusun air ibul desa belo laut kecamatan mentok, Kab. Bangka Barat</t>
  </si>
  <si>
    <t>dusun lembu kecamatan simpang teritip, Kab. Bangka Barat</t>
  </si>
  <si>
    <t>dusun Tayu Desa Ketap Kecamatan Jebus, Kab. Bangka Barat</t>
  </si>
  <si>
    <t>Dusun Tayu Desa Ketap Kecamatan Jebus, Kab. Bangka Barat</t>
  </si>
  <si>
    <t>RT 10 Dusun Tayu Desa Ketap Kecamatan Jebus, Kab. Bangka Barat</t>
  </si>
  <si>
    <t>rt 01 dan rt 02 rw 14 kelurahan tanjung, Kab. Bangka Barat</t>
  </si>
  <si>
    <t>kp tanjung sawah sampai jalan keramat rt 03 rw 04 kelurahan tanjung kecamatan muntok, Kab. Bangka Barat</t>
  </si>
  <si>
    <t>Desa Belo Laut kecamatan Mentok, Kab. Bangka Barat</t>
  </si>
  <si>
    <t>Kelurahan Sungai Baru Kecamatan Mentok, Kab. Bangka Barat</t>
  </si>
  <si>
    <t>Desa Rambat Kecamatan Simpang Teritip, Kab. Bangka Barat</t>
  </si>
  <si>
    <t>Desa Peradong Kecamatan Simpang Teritip, Kab. Bangka Barat</t>
  </si>
  <si>
    <t>Desa Sungai Buluh Kecamatan Jebus, Kab. Bangka Barat</t>
  </si>
  <si>
    <t>Jl. Nursobah Kampung Keranggan, Kab. Bangka Barat</t>
  </si>
  <si>
    <t>Tangsi Mentok, Kab. Bangka Barat</t>
  </si>
  <si>
    <t>Jalan Kantor pos Desa Puput Kecamatan Parittiga, Kab. Bangka Barat</t>
  </si>
  <si>
    <t>Desa Air Lintang, Kab. Bangka Barat</t>
  </si>
  <si>
    <t>jalan dari Sinar Kelabat ke Pelawan dan Pelawan ke Parit tiga, Kab. Bangka Barat</t>
  </si>
  <si>
    <t>Dusun Suntai Desa Air Gantang, Kab. Bangka Barat</t>
  </si>
  <si>
    <t>Dusun Belit Kecamatan Kelapa   , Kab. Bangka Barat</t>
  </si>
  <si>
    <t>Desa Pangkal Beras, Kecamatan Kelapa, Kab. Bangka Barat</t>
  </si>
  <si>
    <t>Rw 07 Rt 01-02 desa belo laut kecamatan mentok, Kab. Bangka Barat</t>
  </si>
  <si>
    <t>Jalan gang bola RT.09 Dusun Perumnas Desa Sekar Biru, Kab. Bangka Barat</t>
  </si>
  <si>
    <t>jalan Kelanci Desa Tempilang dari depan gereja GPIB masuk kedalam , Kab. Bangka Barat</t>
  </si>
  <si>
    <t>Jalan lingkar perkuburan yayasan abadi dusun suntai, Kab. Bangka Barat</t>
  </si>
  <si>
    <t>Jalan Siliwangi RT. 17 Desa Cupat, Kab. Bangka Barat</t>
  </si>
  <si>
    <t xml:space="preserve"> RT.08 ± 1 KM Bukit manik Desa Puput, Kab. Bangka Barat</t>
  </si>
  <si>
    <t>Desa Buyan Kelumbi, Kecamatan Tempilang, Kab. Bangka Barat</t>
  </si>
  <si>
    <t>Desa Kemang Masam Kecamatan Mentok, Kab. Bangka Barat</t>
  </si>
  <si>
    <t>Dusun unar desa pebuar kecamatan jebus, Kab. Bangka Barat</t>
  </si>
  <si>
    <t>Dusun perumnas desa Sekar biru, Kab. Bangka Barat</t>
  </si>
  <si>
    <t>Jalan Lingkar Desa, Desa Berang, Kecamatan Simpang Teritip, Kab. Bangka Barat</t>
  </si>
  <si>
    <t>Dusun rajek desa berang kecamatan simpang teritip, Kab. Bangka Barat</t>
  </si>
  <si>
    <t>Desa Air Belo kecamatan Muntok, Kab. Bangka Barat</t>
  </si>
  <si>
    <t xml:space="preserve">210 m </t>
  </si>
  <si>
    <t xml:space="preserve">P: 200m L: 3m </t>
  </si>
  <si>
    <t xml:space="preserve">400 m, siring kiri-kanan, gorong-gorong 4 buah </t>
  </si>
  <si>
    <t xml:space="preserve">300 m </t>
  </si>
  <si>
    <t xml:space="preserve">1 km </t>
  </si>
  <si>
    <t>iri 220 m, Kanan 130 m</t>
  </si>
  <si>
    <t>Desa Benteng kota Kecamatan Tempilang, Kab. Bangka Barat</t>
  </si>
  <si>
    <t>Ciulong Kelurahan Sungai Daeng, Kab. Bangka Barat</t>
  </si>
  <si>
    <t xml:space="preserve">70 unit </t>
  </si>
  <si>
    <t xml:space="preserve">9 unit </t>
  </si>
  <si>
    <t xml:space="preserve">20 unit </t>
  </si>
  <si>
    <t>1,5 km</t>
  </si>
  <si>
    <t xml:space="preserve">100 m </t>
  </si>
  <si>
    <t xml:space="preserve">500 m </t>
  </si>
  <si>
    <t>Kiri 50 m, Kanan 50 m</t>
  </si>
  <si>
    <t xml:space="preserve"> 250 m</t>
  </si>
  <si>
    <t xml:space="preserve"> 300 m</t>
  </si>
  <si>
    <t>P: 30 m, T: 2 m</t>
  </si>
  <si>
    <t>600 m</t>
  </si>
  <si>
    <t xml:space="preserve">250 m </t>
  </si>
  <si>
    <t>140 m</t>
  </si>
  <si>
    <t>12 m</t>
  </si>
  <si>
    <t>15 m</t>
  </si>
  <si>
    <t>694 m</t>
  </si>
  <si>
    <t>400 m</t>
  </si>
  <si>
    <t xml:space="preserve">400 m </t>
  </si>
  <si>
    <t>600 m kiri-</t>
  </si>
  <si>
    <t>30 km</t>
  </si>
  <si>
    <t>280 m</t>
  </si>
  <si>
    <t>1 km</t>
  </si>
  <si>
    <t>Jl. Gg. Masjid 100 m, Jl. Lingkar 150 m</t>
  </si>
  <si>
    <t xml:space="preserve">P: 3 km, L: 6 meter </t>
  </si>
  <si>
    <t>P: 2,5 km, L:  2,8 m</t>
  </si>
  <si>
    <t xml:space="preserve">2 km </t>
  </si>
  <si>
    <t xml:space="preserve">800 m </t>
  </si>
  <si>
    <t xml:space="preserve">150 m </t>
  </si>
  <si>
    <t>Pengaspalan jalan rumah Memet ke rumah Pak Tahul, panjang ± 175 M dan lebar ± 1,5 M  Desa Cupat</t>
  </si>
  <si>
    <t>peningkatan jalan dari tempat bapak achong sampai dengan ke lobak lebar 3 meter panjang 350 meter dan pembuatan polisi tidur</t>
  </si>
  <si>
    <t xml:space="preserve">1,5 M  </t>
  </si>
  <si>
    <t>Lebar 3 meter panjang 350 meter</t>
  </si>
  <si>
    <t>jalan rumah Memet ke rumah Pak Tahul Desa Cupat, Kab. Bangka Barat</t>
  </si>
  <si>
    <t>tempat bapak achong sampai dengan ke lobak desa bakit , Kab. Bangka Barat</t>
  </si>
  <si>
    <t xml:space="preserve"> Pembuatan jalan baru gang pelana RT.03/RW.02 kp.menjelang baru volume 200meter</t>
  </si>
  <si>
    <t xml:space="preserve">Cor beton jalan gg kelapa ukuran 250 meter x 3 meter </t>
  </si>
  <si>
    <t>peningkatan jalan MIN Kelapa yang ada di RT 14 volume sepanjang 200 meter</t>
  </si>
  <si>
    <t>perbaikan jalan gang Sakpui ke Cafe Orange Rw 01 Rt 02</t>
  </si>
  <si>
    <t xml:space="preserve">Peningkatan jalan pendam kuburan cina RT03/RW 02 Kampung Menjelang Kelurahan Menjelang Panjang 500M  dan Lebar 4M    </t>
  </si>
  <si>
    <t>Gang pelana RT.03/RW 02 kp.menjelang baru, Kab. Bangka Barat</t>
  </si>
  <si>
    <t>Rt 01 Rw 02 kampung Tegalrejo Kelurahan sungai baru, Kab. Bangka Barat</t>
  </si>
  <si>
    <t>kecamatan kelapan, Kab. Bangka Barat</t>
  </si>
  <si>
    <t xml:space="preserve"> RT03/RW 02 Kampung Menjelang Kelurahan Menjelang, Kab. Bangka Barat</t>
  </si>
  <si>
    <t>250 m × 3 m</t>
  </si>
  <si>
    <t>350 m</t>
  </si>
  <si>
    <t>Pembangunan MCK dan Sumur bor di Kelenteng Nan Fuk Chi Desa Jebus</t>
  </si>
  <si>
    <t>Kelenteng Nan Fuk Chi Desa Jebus, Kab. Bangka Barat</t>
  </si>
  <si>
    <t>1 unit wc dan 1 unit sumur bor</t>
  </si>
  <si>
    <t>kp.senang hati. sungai daeng, samping rumah mang uyan, Kab. Bangka Barat</t>
  </si>
  <si>
    <t xml:space="preserve"> 40 m </t>
  </si>
  <si>
    <t>- Normalisasi Sungai Ciulong</t>
  </si>
  <si>
    <t>- Pembangunan talud (karena air meluap kerumah masyarakat saat hujan)</t>
  </si>
  <si>
    <t>renja</t>
  </si>
  <si>
    <t>0,39 KM</t>
  </si>
  <si>
    <t>pertanahan</t>
  </si>
  <si>
    <t>dokumen</t>
  </si>
  <si>
    <t>Heriyandi,ST</t>
  </si>
  <si>
    <t>NIP 197805042011011003</t>
  </si>
  <si>
    <t>Muntok, 03 April 2023</t>
  </si>
  <si>
    <t>Pagu Indikatif  Musrenbang RKPD Bahas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</si>
</sst>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00"/>
    <numFmt numFmtId="167" formatCode="_-* #,##0_-;\-* #,##0_-;_-* &quot;-&quot;_-;_-@"/>
    <numFmt numFmtId="168" formatCode="0.0%"/>
    <numFmt numFmtId="169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Leelawadee"/>
      <family val="2"/>
    </font>
    <font>
      <sz val="11"/>
      <name val="Calibri"/>
      <family val="2"/>
    </font>
    <font>
      <b/>
      <sz val="10"/>
      <name val="Leelawadee"/>
      <family val="2"/>
    </font>
    <font>
      <sz val="10"/>
      <color theme="1"/>
      <name val="Leelawadee"/>
      <family val="2"/>
    </font>
    <font>
      <sz val="10"/>
      <name val="Leelawadee"/>
      <family val="2"/>
    </font>
    <font>
      <sz val="10"/>
      <color rgb="FFFF0000"/>
      <name val="Leelawadee"/>
      <family val="2"/>
    </font>
    <font>
      <strike/>
      <sz val="10"/>
      <color theme="1"/>
      <name val="Leelawadee"/>
      <family val="2"/>
    </font>
    <font>
      <b/>
      <strike/>
      <sz val="10"/>
      <color theme="1"/>
      <name val="Leelawadee"/>
      <family val="2"/>
    </font>
    <font>
      <strike/>
      <sz val="10"/>
      <name val="Leelawadee"/>
      <family val="2"/>
    </font>
    <font>
      <strike/>
      <sz val="11"/>
      <color theme="1"/>
      <name val="Calibri"/>
      <family val="2"/>
      <scheme val="minor"/>
    </font>
    <font>
      <strike/>
      <sz val="10"/>
      <color rgb="FFFF0000"/>
      <name val="Leelawadee"/>
      <family val="2"/>
    </font>
    <font>
      <b/>
      <sz val="10"/>
      <color indexed="8"/>
      <name val="Leelawadee"/>
      <family val="2"/>
    </font>
    <font>
      <b/>
      <i/>
      <sz val="10"/>
      <color indexed="8"/>
      <name val="Leelawade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C0D9"/>
        <bgColor rgb="FFCCC0D9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86">
    <xf numFmtId="0" fontId="0" fillId="0" borderId="0" xfId="0"/>
    <xf numFmtId="0" fontId="4" fillId="0" borderId="3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4" fillId="0" borderId="10" xfId="0" applyFont="1" applyBorder="1" applyAlignment="1">
      <alignment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164" fontId="3" fillId="0" borderId="8" xfId="0" applyNumberFormat="1" applyFont="1" applyBorder="1" applyAlignment="1">
      <alignment horizontal="right"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8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vertical="top" wrapText="1"/>
    </xf>
    <xf numFmtId="164" fontId="3" fillId="3" borderId="8" xfId="0" applyNumberFormat="1" applyFont="1" applyFill="1" applyBorder="1" applyAlignment="1">
      <alignment horizontal="right" vertical="top" wrapText="1"/>
    </xf>
    <xf numFmtId="164" fontId="5" fillId="3" borderId="8" xfId="0" applyNumberFormat="1" applyFont="1" applyFill="1" applyBorder="1" applyAlignment="1">
      <alignment horizontal="right" vertical="top" wrapText="1"/>
    </xf>
    <xf numFmtId="0" fontId="3" fillId="3" borderId="5" xfId="0" applyFont="1" applyFill="1" applyBorder="1" applyAlignment="1">
      <alignment horizontal="left" vertical="top" wrapText="1"/>
    </xf>
    <xf numFmtId="165" fontId="6" fillId="3" borderId="8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Alignment="1">
      <alignment horizontal="center" vertical="top" wrapText="1"/>
    </xf>
    <xf numFmtId="165" fontId="6" fillId="0" borderId="0" xfId="0" applyNumberFormat="1" applyFont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165" fontId="6" fillId="0" borderId="8" xfId="0" applyNumberFormat="1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0" fontId="3" fillId="4" borderId="7" xfId="0" applyFont="1" applyFill="1" applyBorder="1" applyAlignment="1">
      <alignment horizontal="left" vertical="top" wrapText="1"/>
    </xf>
    <xf numFmtId="164" fontId="3" fillId="4" borderId="8" xfId="0" applyNumberFormat="1" applyFont="1" applyFill="1" applyBorder="1" applyAlignment="1">
      <alignment horizontal="right" vertical="top" wrapText="1"/>
    </xf>
    <xf numFmtId="164" fontId="5" fillId="4" borderId="8" xfId="0" applyNumberFormat="1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horizontal="left" vertical="top" wrapText="1"/>
    </xf>
    <xf numFmtId="165" fontId="6" fillId="4" borderId="8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vertical="top" wrapText="1"/>
    </xf>
    <xf numFmtId="9" fontId="3" fillId="0" borderId="15" xfId="0" applyNumberFormat="1" applyFont="1" applyBorder="1" applyAlignment="1">
      <alignment horizontal="center" vertical="top" wrapText="1"/>
    </xf>
    <xf numFmtId="0" fontId="3" fillId="5" borderId="15" xfId="0" applyFont="1" applyFill="1" applyBorder="1" applyAlignment="1">
      <alignment horizontal="left" vertical="top" wrapText="1"/>
    </xf>
    <xf numFmtId="164" fontId="3" fillId="5" borderId="15" xfId="0" applyNumberFormat="1" applyFont="1" applyFill="1" applyBorder="1" applyAlignment="1">
      <alignment horizontal="right" vertical="top" wrapText="1"/>
    </xf>
    <xf numFmtId="164" fontId="5" fillId="5" borderId="15" xfId="0" applyNumberFormat="1" applyFont="1" applyFill="1" applyBorder="1" applyAlignment="1">
      <alignment horizontal="right" vertical="top" wrapText="1"/>
    </xf>
    <xf numFmtId="164" fontId="3" fillId="0" borderId="15" xfId="0" applyNumberFormat="1" applyFont="1" applyBorder="1" applyAlignment="1">
      <alignment horizontal="right" vertical="top" wrapText="1"/>
    </xf>
    <xf numFmtId="0" fontId="3" fillId="0" borderId="12" xfId="0" applyFont="1" applyBorder="1" applyAlignment="1">
      <alignment horizontal="left" vertical="top" wrapText="1"/>
    </xf>
    <xf numFmtId="165" fontId="6" fillId="0" borderId="15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horizontal="right" vertical="top" wrapText="1"/>
    </xf>
    <xf numFmtId="165" fontId="6" fillId="0" borderId="4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right" vertical="top" wrapText="1"/>
    </xf>
    <xf numFmtId="164" fontId="5" fillId="0" borderId="11" xfId="0" applyNumberFormat="1" applyFont="1" applyBorder="1" applyAlignment="1">
      <alignment horizontal="right" vertical="top" wrapText="1"/>
    </xf>
    <xf numFmtId="165" fontId="6" fillId="0" borderId="11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164" fontId="5" fillId="0" borderId="15" xfId="0" applyNumberFormat="1" applyFont="1" applyBorder="1" applyAlignment="1">
      <alignment horizontal="right" vertical="top" wrapText="1"/>
    </xf>
    <xf numFmtId="0" fontId="3" fillId="0" borderId="8" xfId="0" quotePrefix="1" applyFont="1" applyBorder="1" applyAlignment="1">
      <alignment horizontal="center" vertical="top" wrapText="1"/>
    </xf>
    <xf numFmtId="1" fontId="6" fillId="0" borderId="8" xfId="0" applyNumberFormat="1" applyFont="1" applyBorder="1" applyAlignment="1">
      <alignment horizontal="center" vertical="top" shrinkToFit="1"/>
    </xf>
    <xf numFmtId="166" fontId="6" fillId="0" borderId="8" xfId="0" applyNumberFormat="1" applyFont="1" applyBorder="1" applyAlignment="1">
      <alignment horizontal="left" vertical="top" shrinkToFit="1"/>
    </xf>
    <xf numFmtId="2" fontId="6" fillId="0" borderId="8" xfId="0" applyNumberFormat="1" applyFont="1" applyBorder="1" applyAlignment="1">
      <alignment horizontal="left" vertical="top" shrinkToFi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right" vertical="top" shrinkToFit="1"/>
    </xf>
    <xf numFmtId="164" fontId="7" fillId="0" borderId="8" xfId="0" applyNumberFormat="1" applyFont="1" applyBorder="1" applyAlignment="1">
      <alignment horizontal="right" vertical="top" shrinkToFit="1"/>
    </xf>
    <xf numFmtId="1" fontId="3" fillId="0" borderId="8" xfId="0" applyNumberFormat="1" applyFont="1" applyBorder="1" applyAlignment="1">
      <alignment horizontal="center" vertical="top" shrinkToFit="1"/>
    </xf>
    <xf numFmtId="166" fontId="3" fillId="0" borderId="8" xfId="0" applyNumberFormat="1" applyFont="1" applyBorder="1" applyAlignment="1">
      <alignment horizontal="left" vertical="top" shrinkToFit="1"/>
    </xf>
    <xf numFmtId="2" fontId="3" fillId="0" borderId="8" xfId="0" applyNumberFormat="1" applyFont="1" applyBorder="1" applyAlignment="1">
      <alignment horizontal="left" vertical="top" shrinkToFit="1"/>
    </xf>
    <xf numFmtId="164" fontId="3" fillId="0" borderId="8" xfId="0" applyNumberFormat="1" applyFont="1" applyBorder="1" applyAlignment="1">
      <alignment horizontal="right" vertical="top" shrinkToFit="1"/>
    </xf>
    <xf numFmtId="164" fontId="5" fillId="0" borderId="8" xfId="0" applyNumberFormat="1" applyFont="1" applyBorder="1" applyAlignment="1">
      <alignment horizontal="right" vertical="top" shrinkToFit="1"/>
    </xf>
    <xf numFmtId="164" fontId="6" fillId="0" borderId="8" xfId="0" applyNumberFormat="1" applyFont="1" applyBorder="1" applyAlignment="1">
      <alignment horizontal="right" vertical="top" wrapText="1"/>
    </xf>
    <xf numFmtId="164" fontId="7" fillId="0" borderId="8" xfId="0" applyNumberFormat="1" applyFont="1" applyBorder="1" applyAlignment="1">
      <alignment horizontal="right" vertical="top" wrapText="1"/>
    </xf>
    <xf numFmtId="0" fontId="6" fillId="0" borderId="8" xfId="0" quotePrefix="1" applyFont="1" applyBorder="1" applyAlignment="1">
      <alignment vertical="top"/>
    </xf>
    <xf numFmtId="0" fontId="6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vertical="top"/>
    </xf>
    <xf numFmtId="164" fontId="6" fillId="0" borderId="8" xfId="0" applyNumberFormat="1" applyFont="1" applyBorder="1" applyAlignment="1">
      <alignment horizontal="right" vertical="top"/>
    </xf>
    <xf numFmtId="164" fontId="8" fillId="0" borderId="8" xfId="0" applyNumberFormat="1" applyFont="1" applyBorder="1" applyAlignment="1">
      <alignment horizontal="right" vertical="top"/>
    </xf>
    <xf numFmtId="0" fontId="3" fillId="0" borderId="8" xfId="0" applyFont="1" applyBorder="1" applyAlignment="1">
      <alignment vertical="top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1" fontId="6" fillId="0" borderId="8" xfId="0" applyNumberFormat="1" applyFont="1" applyBorder="1" applyAlignment="1">
      <alignment horizontal="left" vertical="top" shrinkToFit="1"/>
    </xf>
    <xf numFmtId="164" fontId="7" fillId="6" borderId="8" xfId="0" applyNumberFormat="1" applyFont="1" applyFill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center" vertical="top" shrinkToFit="1"/>
    </xf>
    <xf numFmtId="166" fontId="3" fillId="0" borderId="4" xfId="0" applyNumberFormat="1" applyFont="1" applyBorder="1" applyAlignment="1">
      <alignment horizontal="left" vertical="top" shrinkToFit="1"/>
    </xf>
    <xf numFmtId="0" fontId="6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10" fontId="3" fillId="0" borderId="8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right" vertical="top" shrinkToFit="1"/>
    </xf>
    <xf numFmtId="164" fontId="5" fillId="0" borderId="4" xfId="0" applyNumberFormat="1" applyFont="1" applyBorder="1" applyAlignment="1">
      <alignment horizontal="right" vertical="top" shrinkToFit="1"/>
    </xf>
    <xf numFmtId="1" fontId="3" fillId="0" borderId="11" xfId="0" applyNumberFormat="1" applyFont="1" applyBorder="1" applyAlignment="1">
      <alignment horizontal="center" vertical="top" shrinkToFit="1"/>
    </xf>
    <xf numFmtId="166" fontId="3" fillId="0" borderId="11" xfId="0" applyNumberFormat="1" applyFont="1" applyBorder="1" applyAlignment="1">
      <alignment horizontal="left" vertical="top" shrinkToFit="1"/>
    </xf>
    <xf numFmtId="0" fontId="6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9" fontId="3" fillId="0" borderId="4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right" vertical="top" shrinkToFit="1"/>
    </xf>
    <xf numFmtId="164" fontId="5" fillId="0" borderId="11" xfId="0" applyNumberFormat="1" applyFont="1" applyBorder="1" applyAlignment="1">
      <alignment horizontal="right" vertical="top" shrinkToFit="1"/>
    </xf>
    <xf numFmtId="9" fontId="3" fillId="0" borderId="11" xfId="0" applyNumberFormat="1" applyFont="1" applyBorder="1" applyAlignment="1">
      <alignment horizontal="center" vertical="top" wrapText="1"/>
    </xf>
    <xf numFmtId="165" fontId="3" fillId="0" borderId="9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165" fontId="3" fillId="0" borderId="8" xfId="0" applyNumberFormat="1" applyFont="1" applyBorder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8" xfId="0" quotePrefix="1" applyFont="1" applyBorder="1" applyAlignment="1">
      <alignment vertical="top" wrapText="1"/>
    </xf>
    <xf numFmtId="0" fontId="6" fillId="0" borderId="8" xfId="0" quotePrefix="1" applyFont="1" applyBorder="1" applyAlignment="1">
      <alignment horizontal="center" vertical="top" wrapText="1"/>
    </xf>
    <xf numFmtId="164" fontId="6" fillId="0" borderId="0" xfId="0" applyNumberFormat="1" applyFont="1" applyAlignment="1">
      <alignment vertical="top" wrapText="1"/>
    </xf>
    <xf numFmtId="2" fontId="3" fillId="0" borderId="4" xfId="0" applyNumberFormat="1" applyFont="1" applyBorder="1" applyAlignment="1">
      <alignment horizontal="left" vertical="top" shrinkToFit="1"/>
    </xf>
    <xf numFmtId="2" fontId="3" fillId="0" borderId="8" xfId="0" applyNumberFormat="1" applyFont="1" applyBorder="1" applyAlignment="1">
      <alignment horizontal="center" vertical="top" wrapText="1"/>
    </xf>
    <xf numFmtId="10" fontId="3" fillId="0" borderId="4" xfId="0" applyNumberFormat="1" applyFont="1" applyBorder="1" applyAlignment="1">
      <alignment horizontal="center" vertical="top" wrapText="1"/>
    </xf>
    <xf numFmtId="165" fontId="3" fillId="0" borderId="4" xfId="0" applyNumberFormat="1" applyFont="1" applyBorder="1" applyAlignment="1">
      <alignment horizontal="center" vertical="top" wrapText="1"/>
    </xf>
    <xf numFmtId="1" fontId="3" fillId="0" borderId="15" xfId="0" applyNumberFormat="1" applyFont="1" applyBorder="1" applyAlignment="1">
      <alignment horizontal="center" vertical="top" shrinkToFit="1"/>
    </xf>
    <xf numFmtId="166" fontId="3" fillId="0" borderId="15" xfId="0" applyNumberFormat="1" applyFont="1" applyBorder="1" applyAlignment="1">
      <alignment horizontal="left" vertical="top" shrinkToFit="1"/>
    </xf>
    <xf numFmtId="2" fontId="3" fillId="0" borderId="15" xfId="0" applyNumberFormat="1" applyFont="1" applyBorder="1" applyAlignment="1">
      <alignment horizontal="left" vertical="top" shrinkToFit="1"/>
    </xf>
    <xf numFmtId="10" fontId="3" fillId="0" borderId="15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right" vertical="top" shrinkToFit="1"/>
    </xf>
    <xf numFmtId="164" fontId="5" fillId="0" borderId="15" xfId="0" applyNumberFormat="1" applyFont="1" applyBorder="1" applyAlignment="1">
      <alignment horizontal="right" vertical="top" shrinkToFit="1"/>
    </xf>
    <xf numFmtId="165" fontId="3" fillId="0" borderId="15" xfId="0" applyNumberFormat="1" applyFont="1" applyBorder="1" applyAlignment="1">
      <alignment horizontal="center" vertical="top" wrapText="1"/>
    </xf>
    <xf numFmtId="1" fontId="9" fillId="0" borderId="8" xfId="0" applyNumberFormat="1" applyFont="1" applyBorder="1" applyAlignment="1">
      <alignment horizontal="center" vertical="top" shrinkToFit="1"/>
    </xf>
    <xf numFmtId="166" fontId="9" fillId="0" borderId="8" xfId="0" applyNumberFormat="1" applyFont="1" applyBorder="1" applyAlignment="1">
      <alignment horizontal="left" vertical="top" shrinkToFit="1"/>
    </xf>
    <xf numFmtId="0" fontId="9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right" vertical="top" wrapText="1"/>
    </xf>
    <xf numFmtId="164" fontId="11" fillId="0" borderId="8" xfId="0" applyNumberFormat="1" applyFont="1" applyBorder="1" applyAlignment="1">
      <alignment horizontal="right" vertical="top" wrapText="1"/>
    </xf>
    <xf numFmtId="164" fontId="9" fillId="0" borderId="8" xfId="0" applyNumberFormat="1" applyFont="1" applyBorder="1" applyAlignment="1">
      <alignment horizontal="right" vertical="top" shrinkToFit="1"/>
    </xf>
    <xf numFmtId="0" fontId="10" fillId="0" borderId="5" xfId="0" applyFont="1" applyBorder="1" applyAlignment="1">
      <alignment horizontal="left" vertical="top" wrapText="1"/>
    </xf>
    <xf numFmtId="165" fontId="9" fillId="0" borderId="8" xfId="0" applyNumberFormat="1" applyFont="1" applyBorder="1" applyAlignment="1">
      <alignment horizontal="center" vertical="top" wrapText="1"/>
    </xf>
    <xf numFmtId="1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2" fillId="0" borderId="0" xfId="0" applyFont="1" applyAlignment="1"/>
    <xf numFmtId="1" fontId="3" fillId="0" borderId="4" xfId="0" applyNumberFormat="1" applyFont="1" applyBorder="1" applyAlignment="1">
      <alignment horizontal="left" vertical="top" shrinkToFit="1"/>
    </xf>
    <xf numFmtId="0" fontId="3" fillId="0" borderId="7" xfId="0" applyFont="1" applyBorder="1" applyAlignment="1">
      <alignment horizontal="center" vertical="top"/>
    </xf>
    <xf numFmtId="1" fontId="3" fillId="0" borderId="15" xfId="0" applyNumberFormat="1" applyFont="1" applyBorder="1" applyAlignment="1">
      <alignment horizontal="left" vertical="top" shrinkToFit="1"/>
    </xf>
    <xf numFmtId="0" fontId="6" fillId="0" borderId="1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1" fontId="3" fillId="0" borderId="8" xfId="0" applyNumberFormat="1" applyFont="1" applyBorder="1" applyAlignment="1">
      <alignment horizontal="left" vertical="top" shrinkToFit="1"/>
    </xf>
    <xf numFmtId="1" fontId="6" fillId="0" borderId="8" xfId="0" applyNumberFormat="1" applyFont="1" applyFill="1" applyBorder="1" applyAlignment="1">
      <alignment horizontal="center" vertical="top" shrinkToFit="1"/>
    </xf>
    <xf numFmtId="166" fontId="6" fillId="0" borderId="8" xfId="0" applyNumberFormat="1" applyFont="1" applyFill="1" applyBorder="1" applyAlignment="1">
      <alignment horizontal="left" vertical="top" shrinkToFit="1"/>
    </xf>
    <xf numFmtId="1" fontId="6" fillId="0" borderId="8" xfId="0" applyNumberFormat="1" applyFont="1" applyFill="1" applyBorder="1" applyAlignment="1">
      <alignment horizontal="left" vertical="top" shrinkToFit="1"/>
    </xf>
    <xf numFmtId="2" fontId="6" fillId="0" borderId="8" xfId="0" applyNumberFormat="1" applyFont="1" applyFill="1" applyBorder="1" applyAlignment="1">
      <alignment horizontal="left" vertical="top" shrinkToFit="1"/>
    </xf>
    <xf numFmtId="0" fontId="6" fillId="0" borderId="8" xfId="0" quotePrefix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164" fontId="6" fillId="0" borderId="8" xfId="0" applyNumberFormat="1" applyFont="1" applyFill="1" applyBorder="1" applyAlignment="1">
      <alignment horizontal="right" vertical="top" wrapText="1"/>
    </xf>
    <xf numFmtId="164" fontId="8" fillId="0" borderId="8" xfId="0" applyNumberFormat="1" applyFont="1" applyFill="1" applyBorder="1" applyAlignment="1">
      <alignment horizontal="right" vertical="top" wrapText="1"/>
    </xf>
    <xf numFmtId="164" fontId="7" fillId="6" borderId="8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165" fontId="6" fillId="0" borderId="8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ont="1" applyFill="1" applyAlignment="1"/>
    <xf numFmtId="1" fontId="9" fillId="0" borderId="8" xfId="0" applyNumberFormat="1" applyFont="1" applyBorder="1" applyAlignment="1">
      <alignment horizontal="left" vertical="top" shrinkToFit="1"/>
    </xf>
    <xf numFmtId="2" fontId="9" fillId="0" borderId="8" xfId="0" applyNumberFormat="1" applyFont="1" applyBorder="1" applyAlignment="1">
      <alignment horizontal="left" vertical="top" shrinkToFit="1"/>
    </xf>
    <xf numFmtId="0" fontId="9" fillId="0" borderId="8" xfId="0" applyFont="1" applyBorder="1" applyAlignment="1">
      <alignment vertical="top" wrapText="1"/>
    </xf>
    <xf numFmtId="0" fontId="9" fillId="0" borderId="8" xfId="0" quotePrefix="1" applyFont="1" applyBorder="1" applyAlignment="1">
      <alignment horizontal="center" vertical="top" wrapText="1"/>
    </xf>
    <xf numFmtId="0" fontId="6" fillId="6" borderId="8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right" vertical="top" wrapText="1"/>
    </xf>
    <xf numFmtId="1" fontId="6" fillId="0" borderId="4" xfId="0" applyNumberFormat="1" applyFont="1" applyBorder="1" applyAlignment="1">
      <alignment horizontal="center" vertical="top" shrinkToFit="1"/>
    </xf>
    <xf numFmtId="166" fontId="6" fillId="0" borderId="4" xfId="0" applyNumberFormat="1" applyFont="1" applyBorder="1" applyAlignment="1">
      <alignment horizontal="left" vertical="top" shrinkToFit="1"/>
    </xf>
    <xf numFmtId="1" fontId="6" fillId="0" borderId="4" xfId="0" applyNumberFormat="1" applyFont="1" applyBorder="1" applyAlignment="1">
      <alignment horizontal="left" vertical="top" shrinkToFit="1"/>
    </xf>
    <xf numFmtId="2" fontId="6" fillId="0" borderId="4" xfId="0" applyNumberFormat="1" applyFont="1" applyBorder="1" applyAlignment="1">
      <alignment horizontal="left" vertical="top" shrinkToFit="1"/>
    </xf>
    <xf numFmtId="0" fontId="6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horizontal="right" vertical="top" wrapText="1"/>
    </xf>
    <xf numFmtId="164" fontId="6" fillId="0" borderId="4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center" vertical="top" wrapText="1"/>
    </xf>
    <xf numFmtId="164" fontId="7" fillId="0" borderId="4" xfId="0" applyNumberFormat="1" applyFont="1" applyFill="1" applyBorder="1" applyAlignment="1">
      <alignment horizontal="right" vertical="top" wrapText="1"/>
    </xf>
    <xf numFmtId="164" fontId="7" fillId="6" borderId="4" xfId="0" applyNumberFormat="1" applyFont="1" applyFill="1" applyBorder="1" applyAlignment="1">
      <alignment horizontal="right" vertical="top" wrapText="1"/>
    </xf>
    <xf numFmtId="0" fontId="13" fillId="0" borderId="8" xfId="0" applyFont="1" applyBorder="1" applyAlignment="1">
      <alignment horizontal="left" vertical="top" wrapText="1"/>
    </xf>
    <xf numFmtId="167" fontId="6" fillId="0" borderId="8" xfId="0" applyNumberFormat="1" applyFont="1" applyBorder="1" applyAlignment="1">
      <alignment vertical="top" wrapText="1"/>
    </xf>
    <xf numFmtId="0" fontId="6" fillId="6" borderId="8" xfId="0" applyFont="1" applyFill="1" applyBorder="1" applyAlignment="1">
      <alignment horizontal="left" vertical="top" wrapText="1"/>
    </xf>
    <xf numFmtId="164" fontId="7" fillId="0" borderId="8" xfId="0" applyNumberFormat="1" applyFont="1" applyFill="1" applyBorder="1" applyAlignment="1">
      <alignment horizontal="right" vertical="top" wrapText="1"/>
    </xf>
    <xf numFmtId="167" fontId="9" fillId="0" borderId="8" xfId="0" applyNumberFormat="1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9" fontId="3" fillId="0" borderId="8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8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9" fontId="6" fillId="0" borderId="1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right" vertical="top" shrinkToFit="1"/>
    </xf>
    <xf numFmtId="0" fontId="9" fillId="0" borderId="8" xfId="0" quotePrefix="1" applyFont="1" applyBorder="1" applyAlignment="1">
      <alignment horizontal="left" vertical="top" wrapText="1"/>
    </xf>
    <xf numFmtId="164" fontId="11" fillId="0" borderId="8" xfId="0" applyNumberFormat="1" applyFont="1" applyBorder="1" applyAlignment="1">
      <alignment horizontal="right" vertical="top" shrinkToFit="1"/>
    </xf>
    <xf numFmtId="1" fontId="6" fillId="0" borderId="8" xfId="0" quotePrefix="1" applyNumberFormat="1" applyFont="1" applyBorder="1" applyAlignment="1">
      <alignment horizontal="left" vertical="top" shrinkToFit="1"/>
    </xf>
    <xf numFmtId="0" fontId="6" fillId="8" borderId="8" xfId="0" applyFont="1" applyFill="1" applyBorder="1" applyAlignment="1">
      <alignment horizontal="center" vertical="top" wrapText="1"/>
    </xf>
    <xf numFmtId="2" fontId="3" fillId="0" borderId="11" xfId="0" applyNumberFormat="1" applyFont="1" applyBorder="1" applyAlignment="1">
      <alignment horizontal="left" vertical="top" shrinkToFit="1"/>
    </xf>
    <xf numFmtId="10" fontId="3" fillId="0" borderId="11" xfId="0" applyNumberFormat="1" applyFont="1" applyBorder="1" applyAlignment="1">
      <alignment horizontal="center" vertical="top" wrapText="1"/>
    </xf>
    <xf numFmtId="165" fontId="3" fillId="0" borderId="11" xfId="0" applyNumberFormat="1" applyFont="1" applyBorder="1" applyAlignment="1">
      <alignment horizontal="center" vertical="top" wrapText="1"/>
    </xf>
    <xf numFmtId="9" fontId="6" fillId="0" borderId="15" xfId="0" applyNumberFormat="1" applyFont="1" applyBorder="1" applyAlignment="1">
      <alignment horizontal="center" vertical="top" wrapText="1"/>
    </xf>
    <xf numFmtId="9" fontId="6" fillId="0" borderId="8" xfId="0" applyNumberFormat="1" applyFont="1" applyBorder="1" applyAlignment="1">
      <alignment horizontal="center" vertical="top" wrapText="1"/>
    </xf>
    <xf numFmtId="9" fontId="6" fillId="8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shrinkToFit="1"/>
    </xf>
    <xf numFmtId="164" fontId="6" fillId="0" borderId="8" xfId="0" applyNumberFormat="1" applyFont="1" applyBorder="1" applyAlignment="1">
      <alignment vertical="top"/>
    </xf>
    <xf numFmtId="1" fontId="3" fillId="3" borderId="8" xfId="0" applyNumberFormat="1" applyFont="1" applyFill="1" applyBorder="1" applyAlignment="1">
      <alignment horizontal="center" vertical="top" shrinkToFit="1"/>
    </xf>
    <xf numFmtId="1" fontId="3" fillId="3" borderId="8" xfId="0" applyNumberFormat="1" applyFont="1" applyFill="1" applyBorder="1" applyAlignment="1">
      <alignment horizontal="left" vertical="top" shrinkToFi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vertical="top"/>
    </xf>
    <xf numFmtId="0" fontId="3" fillId="3" borderId="8" xfId="0" applyFont="1" applyFill="1" applyBorder="1" applyAlignment="1">
      <alignment horizontal="left" vertical="top" wrapText="1"/>
    </xf>
    <xf numFmtId="165" fontId="6" fillId="0" borderId="0" xfId="0" applyNumberFormat="1" applyFont="1" applyAlignment="1">
      <alignment vertical="top"/>
    </xf>
    <xf numFmtId="0" fontId="6" fillId="4" borderId="8" xfId="0" applyFont="1" applyFill="1" applyBorder="1" applyAlignment="1">
      <alignment vertical="top"/>
    </xf>
    <xf numFmtId="0" fontId="6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left" vertical="top"/>
    </xf>
    <xf numFmtId="43" fontId="3" fillId="4" borderId="5" xfId="0" applyNumberFormat="1" applyFont="1" applyFill="1" applyBorder="1" applyAlignment="1">
      <alignment horizontal="left" vertical="top" wrapText="1"/>
    </xf>
    <xf numFmtId="43" fontId="0" fillId="0" borderId="0" xfId="0" applyNumberFormat="1"/>
    <xf numFmtId="0" fontId="6" fillId="3" borderId="8" xfId="0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horizontal="right" vertical="top" shrinkToFit="1"/>
    </xf>
    <xf numFmtId="164" fontId="5" fillId="3" borderId="8" xfId="0" applyNumberFormat="1" applyFont="1" applyFill="1" applyBorder="1" applyAlignment="1">
      <alignment horizontal="right" vertical="top" shrinkToFit="1"/>
    </xf>
    <xf numFmtId="0" fontId="6" fillId="0" borderId="7" xfId="0" applyFont="1" applyBorder="1" applyAlignment="1">
      <alignment horizontal="left" vertical="top" wrapText="1"/>
    </xf>
    <xf numFmtId="9" fontId="3" fillId="4" borderId="8" xfId="0" applyNumberFormat="1" applyFont="1" applyFill="1" applyBorder="1" applyAlignment="1">
      <alignment vertical="top" wrapText="1"/>
    </xf>
    <xf numFmtId="9" fontId="3" fillId="4" borderId="8" xfId="0" applyNumberFormat="1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164" fontId="3" fillId="4" borderId="8" xfId="0" applyNumberFormat="1" applyFont="1" applyFill="1" applyBorder="1" applyAlignment="1">
      <alignment horizontal="right" vertical="top" shrinkToFit="1"/>
    </xf>
    <xf numFmtId="164" fontId="5" fillId="4" borderId="8" xfId="0" applyNumberFormat="1" applyFont="1" applyFill="1" applyBorder="1" applyAlignment="1">
      <alignment horizontal="right" vertical="top" shrinkToFit="1"/>
    </xf>
    <xf numFmtId="164" fontId="3" fillId="5" borderId="4" xfId="0" applyNumberFormat="1" applyFont="1" applyFill="1" applyBorder="1" applyAlignment="1">
      <alignment horizontal="right" vertical="top" shrinkToFit="1"/>
    </xf>
    <xf numFmtId="164" fontId="5" fillId="5" borderId="4" xfId="0" applyNumberFormat="1" applyFont="1" applyFill="1" applyBorder="1" applyAlignment="1">
      <alignment horizontal="right" vertical="top" shrinkToFit="1"/>
    </xf>
    <xf numFmtId="164" fontId="3" fillId="5" borderId="11" xfId="0" applyNumberFormat="1" applyFont="1" applyFill="1" applyBorder="1" applyAlignment="1">
      <alignment horizontal="right" vertical="top" shrinkToFit="1"/>
    </xf>
    <xf numFmtId="164" fontId="5" fillId="5" borderId="11" xfId="0" applyNumberFormat="1" applyFont="1" applyFill="1" applyBorder="1" applyAlignment="1">
      <alignment horizontal="right" vertical="top" shrinkToFit="1"/>
    </xf>
    <xf numFmtId="164" fontId="3" fillId="5" borderId="15" xfId="0" applyNumberFormat="1" applyFont="1" applyFill="1" applyBorder="1" applyAlignment="1">
      <alignment horizontal="right" vertical="top" shrinkToFit="1"/>
    </xf>
    <xf numFmtId="164" fontId="5" fillId="5" borderId="15" xfId="0" applyNumberFormat="1" applyFont="1" applyFill="1" applyBorder="1" applyAlignment="1">
      <alignment horizontal="right" vertical="top" shrinkToFit="1"/>
    </xf>
    <xf numFmtId="164" fontId="3" fillId="0" borderId="8" xfId="0" applyNumberFormat="1" applyFont="1" applyBorder="1" applyAlignment="1">
      <alignment horizontal="left" vertical="top" wrapText="1"/>
    </xf>
    <xf numFmtId="3" fontId="6" fillId="0" borderId="8" xfId="0" applyNumberFormat="1" applyFont="1" applyBorder="1" applyAlignment="1">
      <alignment horizontal="center" vertical="top" wrapText="1"/>
    </xf>
    <xf numFmtId="165" fontId="3" fillId="0" borderId="0" xfId="0" applyNumberFormat="1" applyFont="1" applyAlignment="1">
      <alignment vertical="top" wrapText="1"/>
    </xf>
    <xf numFmtId="3" fontId="3" fillId="0" borderId="5" xfId="0" applyNumberFormat="1" applyFont="1" applyBorder="1" applyAlignment="1">
      <alignment horizontal="left" vertical="top" wrapText="1"/>
    </xf>
    <xf numFmtId="1" fontId="6" fillId="0" borderId="15" xfId="0" applyNumberFormat="1" applyFont="1" applyBorder="1" applyAlignment="1">
      <alignment horizontal="center" vertical="top" shrinkToFit="1"/>
    </xf>
    <xf numFmtId="166" fontId="6" fillId="0" borderId="15" xfId="0" applyNumberFormat="1" applyFont="1" applyBorder="1" applyAlignment="1">
      <alignment horizontal="left" vertical="top" shrinkToFit="1"/>
    </xf>
    <xf numFmtId="2" fontId="6" fillId="0" borderId="15" xfId="0" applyNumberFormat="1" applyFont="1" applyBorder="1" applyAlignment="1">
      <alignment horizontal="left" vertical="top" shrinkToFi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right" vertical="top" wrapText="1"/>
    </xf>
    <xf numFmtId="164" fontId="7" fillId="0" borderId="15" xfId="0" applyNumberFormat="1" applyFont="1" applyBorder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9" fontId="6" fillId="0" borderId="5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right" vertical="top" wrapText="1"/>
    </xf>
    <xf numFmtId="164" fontId="7" fillId="0" borderId="11" xfId="0" applyNumberFormat="1" applyFont="1" applyBorder="1" applyAlignment="1">
      <alignment horizontal="right" vertical="top" wrapText="1"/>
    </xf>
    <xf numFmtId="164" fontId="6" fillId="0" borderId="11" xfId="0" applyNumberFormat="1" applyFont="1" applyBorder="1" applyAlignment="1">
      <alignment horizontal="right" vertical="top" shrinkToFit="1"/>
    </xf>
    <xf numFmtId="0" fontId="6" fillId="0" borderId="11" xfId="0" applyFont="1" applyBorder="1" applyAlignment="1">
      <alignment horizontal="center" vertical="top" wrapText="1"/>
    </xf>
    <xf numFmtId="9" fontId="6" fillId="0" borderId="7" xfId="0" applyNumberFormat="1" applyFont="1" applyBorder="1" applyAlignment="1">
      <alignment horizontal="center" vertical="top" wrapText="1"/>
    </xf>
    <xf numFmtId="10" fontId="3" fillId="0" borderId="7" xfId="0" applyNumberFormat="1" applyFont="1" applyBorder="1" applyAlignment="1">
      <alignment horizontal="center" vertical="top" wrapText="1"/>
    </xf>
    <xf numFmtId="9" fontId="6" fillId="6" borderId="8" xfId="0" applyNumberFormat="1" applyFont="1" applyFill="1" applyBorder="1" applyAlignment="1">
      <alignment horizontal="center" vertical="top" wrapText="1"/>
    </xf>
    <xf numFmtId="168" fontId="3" fillId="0" borderId="8" xfId="0" applyNumberFormat="1" applyFont="1" applyBorder="1" applyAlignment="1">
      <alignment horizontal="center" vertical="top" wrapText="1"/>
    </xf>
    <xf numFmtId="0" fontId="6" fillId="0" borderId="15" xfId="0" quotePrefix="1" applyFont="1" applyBorder="1" applyAlignment="1">
      <alignment horizontal="left" vertical="top" wrapText="1"/>
    </xf>
    <xf numFmtId="164" fontId="6" fillId="4" borderId="7" xfId="0" applyNumberFormat="1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6" fillId="5" borderId="0" xfId="0" applyFont="1" applyFill="1" applyBorder="1" applyAlignment="1">
      <alignment horizontal="left" vertical="top" wrapText="1"/>
    </xf>
    <xf numFmtId="10" fontId="6" fillId="0" borderId="8" xfId="0" applyNumberFormat="1" applyFont="1" applyBorder="1" applyAlignment="1">
      <alignment horizontal="center" vertical="top" wrapText="1"/>
    </xf>
    <xf numFmtId="166" fontId="6" fillId="0" borderId="11" xfId="0" applyNumberFormat="1" applyFont="1" applyBorder="1" applyAlignment="1">
      <alignment horizontal="left" vertical="top" shrinkToFit="1"/>
    </xf>
    <xf numFmtId="10" fontId="6" fillId="0" borderId="15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right" vertical="top" shrinkToFit="1"/>
    </xf>
    <xf numFmtId="164" fontId="7" fillId="0" borderId="15" xfId="0" applyNumberFormat="1" applyFont="1" applyBorder="1" applyAlignment="1">
      <alignment horizontal="right" vertical="top" shrinkToFit="1"/>
    </xf>
    <xf numFmtId="164" fontId="7" fillId="0" borderId="4" xfId="0" applyNumberFormat="1" applyFont="1" applyFill="1" applyBorder="1" applyAlignment="1">
      <alignment horizontal="right" vertical="top"/>
    </xf>
    <xf numFmtId="164" fontId="7" fillId="6" borderId="4" xfId="0" applyNumberFormat="1" applyFont="1" applyFill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top"/>
    </xf>
    <xf numFmtId="0" fontId="6" fillId="0" borderId="4" xfId="0" quotePrefix="1" applyFont="1" applyBorder="1" applyAlignment="1">
      <alignment horizontal="left" vertical="top" wrapText="1"/>
    </xf>
    <xf numFmtId="164" fontId="7" fillId="0" borderId="4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164" fontId="6" fillId="0" borderId="15" xfId="0" applyNumberFormat="1" applyFont="1" applyBorder="1" applyAlignment="1">
      <alignment horizontal="right" vertical="top"/>
    </xf>
    <xf numFmtId="164" fontId="7" fillId="0" borderId="15" xfId="0" applyNumberFormat="1" applyFont="1" applyBorder="1" applyAlignment="1">
      <alignment horizontal="right" vertical="top"/>
    </xf>
    <xf numFmtId="164" fontId="7" fillId="6" borderId="8" xfId="0" applyNumberFormat="1" applyFont="1" applyFill="1" applyBorder="1" applyAlignment="1">
      <alignment horizontal="right" vertical="top"/>
    </xf>
    <xf numFmtId="0" fontId="6" fillId="0" borderId="1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6" xfId="0" applyFont="1" applyBorder="1"/>
    <xf numFmtId="43" fontId="2" fillId="0" borderId="16" xfId="0" applyNumberFormat="1" applyFont="1" applyBorder="1"/>
    <xf numFmtId="166" fontId="3" fillId="3" borderId="8" xfId="0" applyNumberFormat="1" applyFont="1" applyFill="1" applyBorder="1" applyAlignment="1">
      <alignment horizontal="left" vertical="top" shrinkToFit="1"/>
    </xf>
    <xf numFmtId="9" fontId="6" fillId="3" borderId="8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3" fontId="6" fillId="4" borderId="8" xfId="0" applyNumberFormat="1" applyFont="1" applyFill="1" applyBorder="1" applyAlignment="1">
      <alignment horizontal="center" vertical="top" wrapText="1"/>
    </xf>
    <xf numFmtId="10" fontId="3" fillId="0" borderId="8" xfId="0" applyNumberFormat="1" applyFont="1" applyBorder="1" applyAlignment="1">
      <alignment horizontal="center" vertical="top"/>
    </xf>
    <xf numFmtId="0" fontId="6" fillId="5" borderId="8" xfId="0" applyFont="1" applyFill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center" vertical="top" wrapText="1"/>
    </xf>
    <xf numFmtId="3" fontId="6" fillId="0" borderId="11" xfId="0" applyNumberFormat="1" applyFont="1" applyBorder="1" applyAlignment="1">
      <alignment horizontal="center" vertical="top" wrapText="1"/>
    </xf>
    <xf numFmtId="3" fontId="6" fillId="0" borderId="15" xfId="0" applyNumberFormat="1" applyFont="1" applyBorder="1" applyAlignment="1">
      <alignment horizontal="center" vertical="top" wrapText="1"/>
    </xf>
    <xf numFmtId="0" fontId="3" fillId="5" borderId="8" xfId="0" applyFont="1" applyFill="1" applyBorder="1" applyAlignment="1">
      <alignment vertical="top" wrapText="1"/>
    </xf>
    <xf numFmtId="164" fontId="3" fillId="0" borderId="5" xfId="0" applyNumberFormat="1" applyFont="1" applyBorder="1" applyAlignment="1">
      <alignment horizontal="left" vertical="top" wrapText="1"/>
    </xf>
    <xf numFmtId="166" fontId="6" fillId="0" borderId="8" xfId="0" applyNumberFormat="1" applyFont="1" applyBorder="1" applyAlignment="1">
      <alignment horizontal="center" vertical="top" shrinkToFit="1"/>
    </xf>
    <xf numFmtId="165" fontId="3" fillId="0" borderId="0" xfId="0" applyNumberFormat="1" applyFont="1" applyAlignment="1">
      <alignment vertical="top"/>
    </xf>
    <xf numFmtId="43" fontId="3" fillId="0" borderId="5" xfId="0" applyNumberFormat="1" applyFont="1" applyBorder="1" applyAlignment="1">
      <alignment horizontal="left" vertical="top" wrapText="1"/>
    </xf>
    <xf numFmtId="0" fontId="6" fillId="5" borderId="8" xfId="0" applyFont="1" applyFill="1" applyBorder="1" applyAlignment="1">
      <alignment horizontal="center" vertical="top" wrapText="1"/>
    </xf>
    <xf numFmtId="166" fontId="6" fillId="0" borderId="8" xfId="0" quotePrefix="1" applyNumberFormat="1" applyFont="1" applyBorder="1" applyAlignment="1">
      <alignment horizontal="left" vertical="top" shrinkToFit="1"/>
    </xf>
    <xf numFmtId="3" fontId="6" fillId="0" borderId="17" xfId="0" applyNumberFormat="1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/>
    </xf>
    <xf numFmtId="164" fontId="6" fillId="0" borderId="11" xfId="0" applyNumberFormat="1" applyFont="1" applyBorder="1" applyAlignment="1">
      <alignment horizontal="right" vertical="top"/>
    </xf>
    <xf numFmtId="164" fontId="7" fillId="0" borderId="11" xfId="0" applyNumberFormat="1" applyFont="1" applyBorder="1" applyAlignment="1">
      <alignment horizontal="right" vertical="top"/>
    </xf>
    <xf numFmtId="164" fontId="6" fillId="0" borderId="17" xfId="0" applyNumberFormat="1" applyFont="1" applyBorder="1" applyAlignment="1">
      <alignment horizontal="right" vertical="top"/>
    </xf>
    <xf numFmtId="164" fontId="7" fillId="0" borderId="17" xfId="0" applyNumberFormat="1" applyFont="1" applyBorder="1" applyAlignment="1">
      <alignment horizontal="right" vertical="top"/>
    </xf>
    <xf numFmtId="164" fontId="6" fillId="0" borderId="8" xfId="0" applyNumberFormat="1" applyFont="1" applyBorder="1" applyAlignment="1">
      <alignment vertical="top" wrapText="1"/>
    </xf>
    <xf numFmtId="164" fontId="7" fillId="0" borderId="8" xfId="0" applyNumberFormat="1" applyFont="1" applyBorder="1" applyAlignment="1">
      <alignment vertical="top" wrapText="1"/>
    </xf>
    <xf numFmtId="164" fontId="6" fillId="4" borderId="8" xfId="0" applyNumberFormat="1" applyFont="1" applyFill="1" applyBorder="1" applyAlignment="1">
      <alignment horizontal="left" vertical="top" wrapText="1"/>
    </xf>
    <xf numFmtId="43" fontId="3" fillId="4" borderId="8" xfId="0" applyNumberFormat="1" applyFont="1" applyFill="1" applyBorder="1" applyAlignment="1">
      <alignment horizontal="center" vertical="top" wrapText="1"/>
    </xf>
    <xf numFmtId="3" fontId="3" fillId="3" borderId="5" xfId="0" applyNumberFormat="1" applyFont="1" applyFill="1" applyBorder="1" applyAlignment="1">
      <alignment horizontal="left" vertical="top" wrapText="1"/>
    </xf>
    <xf numFmtId="164" fontId="3" fillId="5" borderId="8" xfId="0" applyNumberFormat="1" applyFont="1" applyFill="1" applyBorder="1" applyAlignment="1">
      <alignment horizontal="right" vertical="top" shrinkToFit="1"/>
    </xf>
    <xf numFmtId="164" fontId="5" fillId="5" borderId="8" xfId="0" applyNumberFormat="1" applyFont="1" applyFill="1" applyBorder="1" applyAlignment="1">
      <alignment horizontal="right" vertical="top" shrinkToFit="1"/>
    </xf>
    <xf numFmtId="3" fontId="6" fillId="0" borderId="8" xfId="0" applyNumberFormat="1" applyFont="1" applyBorder="1" applyAlignment="1">
      <alignment horizontal="left" vertical="top" wrapText="1"/>
    </xf>
    <xf numFmtId="2" fontId="6" fillId="0" borderId="11" xfId="0" applyNumberFormat="1" applyFont="1" applyBorder="1" applyAlignment="1">
      <alignment horizontal="left" vertical="top" shrinkToFit="1"/>
    </xf>
    <xf numFmtId="164" fontId="3" fillId="0" borderId="15" xfId="0" applyNumberFormat="1" applyFont="1" applyBorder="1" applyAlignment="1">
      <alignment horizontal="right" vertical="top"/>
    </xf>
    <xf numFmtId="164" fontId="5" fillId="0" borderId="15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vertical="top" shrinkToFit="1"/>
    </xf>
    <xf numFmtId="164" fontId="5" fillId="0" borderId="8" xfId="0" applyNumberFormat="1" applyFont="1" applyBorder="1" applyAlignment="1">
      <alignment vertical="top" shrinkToFit="1"/>
    </xf>
    <xf numFmtId="1" fontId="3" fillId="0" borderId="11" xfId="0" applyNumberFormat="1" applyFont="1" applyBorder="1" applyAlignment="1">
      <alignment horizontal="left" vertical="top" shrinkToFit="1"/>
    </xf>
    <xf numFmtId="3" fontId="6" fillId="0" borderId="8" xfId="0" applyNumberFormat="1" applyFont="1" applyBorder="1" applyAlignment="1">
      <alignment vertical="top" wrapText="1"/>
    </xf>
    <xf numFmtId="169" fontId="6" fillId="0" borderId="8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left" vertical="top" wrapText="1"/>
    </xf>
    <xf numFmtId="3" fontId="6" fillId="0" borderId="17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right" vertical="top"/>
    </xf>
    <xf numFmtId="0" fontId="0" fillId="0" borderId="0" xfId="0" applyFill="1"/>
    <xf numFmtId="0" fontId="4" fillId="0" borderId="10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9" fontId="3" fillId="0" borderId="8" xfId="0" applyNumberFormat="1" applyFont="1" applyFill="1" applyBorder="1" applyAlignment="1">
      <alignment horizontal="center" vertical="top" wrapText="1"/>
    </xf>
    <xf numFmtId="9" fontId="3" fillId="0" borderId="4" xfId="0" applyNumberFormat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9" fontId="3" fillId="0" borderId="15" xfId="0" applyNumberFormat="1" applyFont="1" applyFill="1" applyBorder="1" applyAlignment="1">
      <alignment horizontal="center" vertical="top" wrapText="1"/>
    </xf>
    <xf numFmtId="10" fontId="3" fillId="0" borderId="8" xfId="0" applyNumberFormat="1" applyFont="1" applyFill="1" applyBorder="1" applyAlignment="1">
      <alignment horizontal="center" vertical="top" wrapText="1"/>
    </xf>
    <xf numFmtId="9" fontId="6" fillId="0" borderId="8" xfId="0" applyNumberFormat="1" applyFont="1" applyFill="1" applyBorder="1" applyAlignment="1">
      <alignment horizontal="center" vertical="top" wrapText="1"/>
    </xf>
    <xf numFmtId="9" fontId="6" fillId="0" borderId="5" xfId="0" applyNumberFormat="1" applyFont="1" applyFill="1" applyBorder="1" applyAlignment="1">
      <alignment horizontal="center" vertical="top" wrapText="1"/>
    </xf>
    <xf numFmtId="168" fontId="3" fillId="0" borderId="8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10" fontId="3" fillId="0" borderId="4" xfId="0" applyNumberFormat="1" applyFont="1" applyFill="1" applyBorder="1" applyAlignment="1">
      <alignment horizontal="center" vertical="top" wrapText="1"/>
    </xf>
    <xf numFmtId="10" fontId="3" fillId="0" borderId="15" xfId="0" applyNumberFormat="1" applyFont="1" applyFill="1" applyBorder="1" applyAlignment="1">
      <alignment horizontal="center" vertical="top" wrapText="1"/>
    </xf>
    <xf numFmtId="10" fontId="6" fillId="0" borderId="8" xfId="0" applyNumberFormat="1" applyFont="1" applyFill="1" applyBorder="1" applyAlignment="1">
      <alignment horizontal="center" vertical="top" wrapText="1"/>
    </xf>
    <xf numFmtId="10" fontId="6" fillId="0" borderId="15" xfId="0" applyNumberFormat="1" applyFont="1" applyFill="1" applyBorder="1" applyAlignment="1">
      <alignment horizontal="center" vertical="top" wrapText="1"/>
    </xf>
    <xf numFmtId="9" fontId="3" fillId="0" borderId="11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7" fillId="0" borderId="8" xfId="0" applyFont="1" applyFill="1" applyBorder="1" applyAlignment="1">
      <alignment vertical="center"/>
    </xf>
    <xf numFmtId="164" fontId="5" fillId="0" borderId="8" xfId="0" applyNumberFormat="1" applyFont="1" applyFill="1" applyBorder="1" applyAlignment="1">
      <alignment horizontal="right" vertical="top" shrinkToFit="1"/>
    </xf>
    <xf numFmtId="164" fontId="5" fillId="0" borderId="4" xfId="0" applyNumberFormat="1" applyFont="1" applyFill="1" applyBorder="1" applyAlignment="1">
      <alignment horizontal="right" vertical="top" shrinkToFit="1"/>
    </xf>
    <xf numFmtId="164" fontId="5" fillId="0" borderId="11" xfId="0" applyNumberFormat="1" applyFont="1" applyFill="1" applyBorder="1" applyAlignment="1">
      <alignment horizontal="right" vertical="top" shrinkToFit="1"/>
    </xf>
    <xf numFmtId="164" fontId="5" fillId="0" borderId="15" xfId="0" applyNumberFormat="1" applyFont="1" applyFill="1" applyBorder="1" applyAlignment="1">
      <alignment horizontal="right" vertical="top" shrinkToFit="1"/>
    </xf>
    <xf numFmtId="164" fontId="7" fillId="0" borderId="8" xfId="0" applyNumberFormat="1" applyFont="1" applyFill="1" applyBorder="1" applyAlignment="1">
      <alignment horizontal="right" vertical="top" shrinkToFit="1"/>
    </xf>
    <xf numFmtId="164" fontId="7" fillId="0" borderId="15" xfId="0" applyNumberFormat="1" applyFont="1" applyFill="1" applyBorder="1" applyAlignment="1">
      <alignment horizontal="right" vertical="top" wrapText="1"/>
    </xf>
    <xf numFmtId="164" fontId="5" fillId="0" borderId="4" xfId="0" applyNumberFormat="1" applyFont="1" applyFill="1" applyBorder="1" applyAlignment="1">
      <alignment horizontal="right" vertical="top" wrapText="1"/>
    </xf>
    <xf numFmtId="164" fontId="7" fillId="0" borderId="11" xfId="0" applyNumberFormat="1" applyFont="1" applyFill="1" applyBorder="1" applyAlignment="1">
      <alignment horizontal="right" vertical="top" wrapText="1"/>
    </xf>
    <xf numFmtId="164" fontId="5" fillId="0" borderId="8" xfId="0" applyNumberFormat="1" applyFont="1" applyFill="1" applyBorder="1" applyAlignment="1">
      <alignment horizontal="right" vertical="top" wrapText="1"/>
    </xf>
    <xf numFmtId="164" fontId="3" fillId="0" borderId="8" xfId="0" applyNumberFormat="1" applyFont="1" applyFill="1" applyBorder="1" applyAlignment="1">
      <alignment horizontal="right" vertical="top" shrinkToFit="1"/>
    </xf>
    <xf numFmtId="164" fontId="7" fillId="0" borderId="15" xfId="0" applyNumberFormat="1" applyFont="1" applyFill="1" applyBorder="1" applyAlignment="1">
      <alignment horizontal="right" vertical="top" shrinkToFit="1"/>
    </xf>
    <xf numFmtId="164" fontId="5" fillId="0" borderId="8" xfId="0" applyNumberFormat="1" applyFont="1" applyFill="1" applyBorder="1" applyAlignment="1">
      <alignment horizontal="right" vertical="top"/>
    </xf>
    <xf numFmtId="164" fontId="7" fillId="0" borderId="15" xfId="0" applyNumberFormat="1" applyFont="1" applyFill="1" applyBorder="1" applyAlignment="1">
      <alignment horizontal="right" vertical="top"/>
    </xf>
    <xf numFmtId="43" fontId="2" fillId="0" borderId="16" xfId="0" applyNumberFormat="1" applyFont="1" applyFill="1" applyBorder="1"/>
    <xf numFmtId="43" fontId="0" fillId="0" borderId="0" xfId="0" applyNumberForma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11" xfId="0" applyNumberFormat="1" applyFont="1" applyFill="1" applyBorder="1" applyAlignment="1">
      <alignment horizontal="right" vertical="top"/>
    </xf>
    <xf numFmtId="164" fontId="7" fillId="0" borderId="17" xfId="0" applyNumberFormat="1" applyFont="1" applyFill="1" applyBorder="1" applyAlignment="1">
      <alignment horizontal="right" vertical="top"/>
    </xf>
    <xf numFmtId="164" fontId="7" fillId="0" borderId="8" xfId="0" applyNumberFormat="1" applyFont="1" applyFill="1" applyBorder="1" applyAlignment="1">
      <alignment vertical="top" wrapText="1"/>
    </xf>
    <xf numFmtId="164" fontId="5" fillId="0" borderId="15" xfId="0" applyNumberFormat="1" applyFont="1" applyFill="1" applyBorder="1" applyAlignment="1">
      <alignment horizontal="right" vertical="top"/>
    </xf>
    <xf numFmtId="164" fontId="5" fillId="0" borderId="8" xfId="0" applyNumberFormat="1" applyFont="1" applyFill="1" applyBorder="1" applyAlignment="1">
      <alignment vertical="top" shrinkToFit="1"/>
    </xf>
    <xf numFmtId="169" fontId="6" fillId="6" borderId="8" xfId="0" applyNumberFormat="1" applyFont="1" applyFill="1" applyBorder="1" applyAlignment="1">
      <alignment horizontal="center" vertical="top" wrapText="1"/>
    </xf>
    <xf numFmtId="164" fontId="6" fillId="0" borderId="8" xfId="0" applyNumberFormat="1" applyFont="1" applyFill="1" applyBorder="1" applyAlignment="1">
      <alignment horizontal="right" vertical="top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Border="1"/>
    <xf numFmtId="43" fontId="2" fillId="0" borderId="0" xfId="0" applyNumberFormat="1" applyFont="1" applyFill="1" applyBorder="1"/>
    <xf numFmtId="43" fontId="2" fillId="0" borderId="0" xfId="0" applyNumberFormat="1" applyFont="1" applyBorder="1"/>
    <xf numFmtId="164" fontId="5" fillId="9" borderId="8" xfId="0" applyNumberFormat="1" applyFont="1" applyFill="1" applyBorder="1" applyAlignment="1">
      <alignment horizontal="right" vertical="top" shrinkToFit="1"/>
    </xf>
    <xf numFmtId="164" fontId="5" fillId="10" borderId="8" xfId="0" applyNumberFormat="1" applyFont="1" applyFill="1" applyBorder="1" applyAlignment="1">
      <alignment horizontal="right" vertical="top" shrinkToFit="1"/>
    </xf>
    <xf numFmtId="0" fontId="6" fillId="3" borderId="8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1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166" fontId="3" fillId="0" borderId="4" xfId="0" applyNumberFormat="1" applyFont="1" applyBorder="1" applyAlignment="1">
      <alignment horizontal="center" vertical="top" shrinkToFit="1"/>
    </xf>
    <xf numFmtId="166" fontId="3" fillId="0" borderId="11" xfId="0" applyNumberFormat="1" applyFont="1" applyBorder="1" applyAlignment="1">
      <alignment horizontal="center" vertical="top" shrinkToFit="1"/>
    </xf>
    <xf numFmtId="166" fontId="3" fillId="0" borderId="15" xfId="0" applyNumberFormat="1" applyFont="1" applyBorder="1" applyAlignment="1">
      <alignment horizontal="center" vertical="top" shrinkToFit="1"/>
    </xf>
    <xf numFmtId="166" fontId="3" fillId="0" borderId="8" xfId="0" applyNumberFormat="1" applyFont="1" applyBorder="1" applyAlignment="1">
      <alignment horizontal="center" vertical="top" shrinkToFit="1"/>
    </xf>
    <xf numFmtId="2" fontId="3" fillId="0" borderId="8" xfId="0" applyNumberFormat="1" applyFont="1" applyBorder="1" applyAlignment="1">
      <alignment horizontal="center" vertical="top" shrinkToFit="1"/>
    </xf>
    <xf numFmtId="2" fontId="6" fillId="0" borderId="8" xfId="0" applyNumberFormat="1" applyFont="1" applyBorder="1" applyAlignment="1">
      <alignment horizontal="center" vertical="top" shrinkToFit="1"/>
    </xf>
    <xf numFmtId="1" fontId="3" fillId="0" borderId="8" xfId="0" quotePrefix="1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1" fontId="6" fillId="0" borderId="8" xfId="0" quotePrefix="1" applyNumberFormat="1" applyFont="1" applyBorder="1" applyAlignment="1">
      <alignment horizontal="center" vertical="top" shrinkToFit="1"/>
    </xf>
    <xf numFmtId="165" fontId="6" fillId="0" borderId="8" xfId="0" applyNumberFormat="1" applyFont="1" applyBorder="1" applyAlignment="1">
      <alignment horizontal="center" vertical="top"/>
    </xf>
    <xf numFmtId="0" fontId="6" fillId="0" borderId="8" xfId="0" quotePrefix="1" applyFont="1" applyBorder="1" applyAlignment="1">
      <alignment horizontal="center" vertical="top"/>
    </xf>
    <xf numFmtId="166" fontId="6" fillId="0" borderId="4" xfId="0" applyNumberFormat="1" applyFont="1" applyBorder="1" applyAlignment="1">
      <alignment horizontal="center" vertical="top" shrinkToFit="1"/>
    </xf>
    <xf numFmtId="2" fontId="6" fillId="0" borderId="4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6" fillId="0" borderId="11" xfId="0" applyFont="1" applyBorder="1" applyAlignment="1">
      <alignment vertical="top" wrapText="1"/>
    </xf>
    <xf numFmtId="9" fontId="6" fillId="0" borderId="4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shrinkToFit="1"/>
    </xf>
    <xf numFmtId="164" fontId="3" fillId="10" borderId="8" xfId="0" applyNumberFormat="1" applyFont="1" applyFill="1" applyBorder="1" applyAlignment="1">
      <alignment horizontal="right" vertical="top" shrinkToFit="1"/>
    </xf>
    <xf numFmtId="0" fontId="4" fillId="0" borderId="3" xfId="0" applyFont="1" applyFill="1" applyBorder="1" applyAlignment="1">
      <alignment wrapText="1"/>
    </xf>
    <xf numFmtId="0" fontId="6" fillId="0" borderId="8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top" wrapText="1"/>
    </xf>
    <xf numFmtId="164" fontId="3" fillId="0" borderId="15" xfId="0" applyNumberFormat="1" applyFont="1" applyFill="1" applyBorder="1" applyAlignment="1">
      <alignment horizontal="right" vertical="top" wrapText="1"/>
    </xf>
    <xf numFmtId="164" fontId="5" fillId="0" borderId="15" xfId="0" applyNumberFormat="1" applyFont="1" applyFill="1" applyBorder="1" applyAlignment="1">
      <alignment horizontal="right" vertical="top" wrapText="1"/>
    </xf>
    <xf numFmtId="164" fontId="3" fillId="0" borderId="4" xfId="0" applyNumberFormat="1" applyFont="1" applyFill="1" applyBorder="1" applyAlignment="1">
      <alignment horizontal="right" vertical="top" shrinkToFit="1"/>
    </xf>
    <xf numFmtId="164" fontId="3" fillId="0" borderId="11" xfId="0" applyNumberFormat="1" applyFont="1" applyFill="1" applyBorder="1" applyAlignment="1">
      <alignment horizontal="right" vertical="top" shrinkToFit="1"/>
    </xf>
    <xf numFmtId="164" fontId="3" fillId="0" borderId="15" xfId="0" applyNumberFormat="1" applyFont="1" applyFill="1" applyBorder="1" applyAlignment="1">
      <alignment horizontal="right" vertical="top" shrinkToFit="1"/>
    </xf>
    <xf numFmtId="164" fontId="6" fillId="0" borderId="8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right" vertical="top" shrinkToFit="1"/>
    </xf>
    <xf numFmtId="164" fontId="7" fillId="0" borderId="4" xfId="0" applyNumberFormat="1" applyFont="1" applyFill="1" applyBorder="1" applyAlignment="1">
      <alignment horizontal="right" vertical="top" shrinkToFit="1"/>
    </xf>
    <xf numFmtId="3" fontId="6" fillId="0" borderId="4" xfId="0" applyNumberFormat="1" applyFont="1" applyFill="1" applyBorder="1" applyAlignment="1">
      <alignment horizontal="center" vertical="top" wrapText="1"/>
    </xf>
    <xf numFmtId="9" fontId="6" fillId="0" borderId="4" xfId="0" applyNumberFormat="1" applyFont="1" applyFill="1" applyBorder="1" applyAlignment="1">
      <alignment horizontal="center" vertical="top" wrapText="1"/>
    </xf>
    <xf numFmtId="164" fontId="5" fillId="0" borderId="8" xfId="0" applyNumberFormat="1" applyFont="1" applyFill="1" applyBorder="1" applyAlignment="1">
      <alignment vertical="top" wrapText="1"/>
    </xf>
    <xf numFmtId="164" fontId="3" fillId="0" borderId="8" xfId="0" applyNumberFormat="1" applyFont="1" applyBorder="1" applyAlignment="1">
      <alignment vertical="top" wrapText="1"/>
    </xf>
    <xf numFmtId="0" fontId="2" fillId="0" borderId="0" xfId="0" applyFont="1" applyAlignment="1"/>
    <xf numFmtId="0" fontId="3" fillId="9" borderId="8" xfId="0" applyFont="1" applyFill="1" applyBorder="1" applyAlignment="1">
      <alignment horizontal="center" vertical="top" wrapText="1"/>
    </xf>
    <xf numFmtId="164" fontId="3" fillId="9" borderId="8" xfId="0" applyNumberFormat="1" applyFont="1" applyFill="1" applyBorder="1" applyAlignment="1">
      <alignment horizontal="right" vertical="top" wrapText="1"/>
    </xf>
    <xf numFmtId="164" fontId="5" fillId="9" borderId="8" xfId="0" applyNumberFormat="1" applyFont="1" applyFill="1" applyBorder="1" applyAlignment="1">
      <alignment horizontal="right" vertical="top" wrapText="1"/>
    </xf>
    <xf numFmtId="0" fontId="3" fillId="10" borderId="7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0" fontId="3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6" fontId="6" fillId="0" borderId="5" xfId="0" applyNumberFormat="1" applyFont="1" applyBorder="1" applyAlignment="1">
      <alignment horizontal="left" vertical="top" shrinkToFit="1"/>
    </xf>
    <xf numFmtId="0" fontId="3" fillId="0" borderId="4" xfId="0" applyFont="1" applyBorder="1" applyAlignment="1">
      <alignment horizontal="center" vertical="center" wrapText="1"/>
    </xf>
    <xf numFmtId="1" fontId="3" fillId="3" borderId="15" xfId="0" applyNumberFormat="1" applyFont="1" applyFill="1" applyBorder="1" applyAlignment="1">
      <alignment horizontal="center" vertical="top" shrinkToFit="1"/>
    </xf>
    <xf numFmtId="1" fontId="3" fillId="3" borderId="15" xfId="0" applyNumberFormat="1" applyFont="1" applyFill="1" applyBorder="1" applyAlignment="1">
      <alignment horizontal="left" vertical="top" shrinkToFit="1"/>
    </xf>
    <xf numFmtId="0" fontId="6" fillId="3" borderId="15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vertical="top" wrapText="1"/>
    </xf>
    <xf numFmtId="0" fontId="3" fillId="3" borderId="15" xfId="0" applyFont="1" applyFill="1" applyBorder="1" applyAlignment="1">
      <alignment horizontal="center" vertical="top" wrapText="1"/>
    </xf>
    <xf numFmtId="164" fontId="3" fillId="3" borderId="15" xfId="0" applyNumberFormat="1" applyFont="1" applyFill="1" applyBorder="1" applyAlignment="1">
      <alignment horizontal="right" vertical="top" shrinkToFit="1"/>
    </xf>
    <xf numFmtId="164" fontId="5" fillId="3" borderId="15" xfId="0" applyNumberFormat="1" applyFont="1" applyFill="1" applyBorder="1" applyAlignment="1">
      <alignment horizontal="right" vertical="top" shrinkToFit="1"/>
    </xf>
    <xf numFmtId="0" fontId="3" fillId="3" borderId="12" xfId="0" applyFont="1" applyFill="1" applyBorder="1" applyAlignment="1">
      <alignment horizontal="left" vertical="top"/>
    </xf>
    <xf numFmtId="165" fontId="6" fillId="3" borderId="15" xfId="0" applyNumberFormat="1" applyFont="1" applyFill="1" applyBorder="1" applyAlignment="1">
      <alignment horizontal="center" vertical="top" wrapText="1"/>
    </xf>
    <xf numFmtId="0" fontId="0" fillId="0" borderId="16" xfId="0" applyBorder="1"/>
    <xf numFmtId="0" fontId="6" fillId="3" borderId="8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6" fillId="3" borderId="15" xfId="0" applyFont="1" applyFill="1" applyBorder="1" applyAlignment="1">
      <alignment horizontal="center" vertical="top" wrapText="1"/>
    </xf>
    <xf numFmtId="1" fontId="3" fillId="4" borderId="8" xfId="0" applyNumberFormat="1" applyFont="1" applyFill="1" applyBorder="1" applyAlignment="1">
      <alignment horizontal="center" vertical="top" shrinkToFit="1"/>
    </xf>
    <xf numFmtId="0" fontId="3" fillId="4" borderId="4" xfId="0" applyFont="1" applyFill="1" applyBorder="1" applyAlignment="1">
      <alignment vertical="top" wrapText="1"/>
    </xf>
    <xf numFmtId="10" fontId="3" fillId="4" borderId="8" xfId="0" applyNumberFormat="1" applyFont="1" applyFill="1" applyBorder="1" applyAlignment="1">
      <alignment horizontal="center" vertical="top"/>
    </xf>
    <xf numFmtId="1" fontId="6" fillId="0" borderId="11" xfId="0" applyNumberFormat="1" applyFont="1" applyBorder="1" applyAlignment="1">
      <alignment horizontal="center" vertical="top" shrinkToFit="1"/>
    </xf>
    <xf numFmtId="1" fontId="6" fillId="0" borderId="11" xfId="0" applyNumberFormat="1" applyFont="1" applyBorder="1" applyAlignment="1">
      <alignment horizontal="left" vertical="top" shrinkToFit="1"/>
    </xf>
    <xf numFmtId="1" fontId="6" fillId="0" borderId="15" xfId="0" applyNumberFormat="1" applyFont="1" applyBorder="1" applyAlignment="1">
      <alignment horizontal="left" vertical="top" shrinkToFi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/>
    </xf>
    <xf numFmtId="1" fontId="3" fillId="4" borderId="8" xfId="0" applyNumberFormat="1" applyFont="1" applyFill="1" applyBorder="1" applyAlignment="1">
      <alignment horizontal="left" vertical="top" shrinkToFit="1"/>
    </xf>
    <xf numFmtId="164" fontId="6" fillId="0" borderId="0" xfId="0" applyNumberFormat="1" applyFont="1" applyAlignment="1">
      <alignment horizontal="right" vertical="top"/>
    </xf>
    <xf numFmtId="164" fontId="5" fillId="0" borderId="11" xfId="0" applyNumberFormat="1" applyFont="1" applyFill="1" applyBorder="1" applyAlignment="1">
      <alignment horizontal="right" vertical="top" wrapText="1"/>
    </xf>
    <xf numFmtId="164" fontId="5" fillId="0" borderId="8" xfId="0" applyNumberFormat="1" applyFont="1" applyBorder="1" applyAlignment="1">
      <alignment vertical="top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top" wrapText="1"/>
    </xf>
    <xf numFmtId="3" fontId="0" fillId="0" borderId="16" xfId="0" applyNumberFormat="1" applyBorder="1" applyAlignment="1">
      <alignment horizontal="center" vertical="center" wrapText="1"/>
    </xf>
    <xf numFmtId="41" fontId="0" fillId="0" borderId="0" xfId="0" applyNumberFormat="1" applyFill="1"/>
    <xf numFmtId="3" fontId="0" fillId="0" borderId="18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43" fontId="6" fillId="0" borderId="0" xfId="0" applyNumberFormat="1" applyFont="1" applyAlignment="1">
      <alignment vertical="top" wrapText="1"/>
    </xf>
    <xf numFmtId="3" fontId="0" fillId="0" borderId="16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0" fillId="0" borderId="0" xfId="0" applyFont="1" applyAlignment="1"/>
    <xf numFmtId="0" fontId="6" fillId="0" borderId="4" xfId="0" applyFont="1" applyBorder="1" applyAlignment="1">
      <alignment horizontal="center" vertical="top" wrapText="1"/>
    </xf>
    <xf numFmtId="0" fontId="0" fillId="0" borderId="16" xfId="0" quotePrefix="1" applyBorder="1" applyAlignment="1">
      <alignment horizontal="left" vertical="center" wrapText="1"/>
    </xf>
    <xf numFmtId="164" fontId="7" fillId="6" borderId="4" xfId="0" applyNumberFormat="1" applyFont="1" applyFill="1" applyBorder="1" applyAlignment="1">
      <alignment horizontal="right" vertical="top" shrinkToFit="1"/>
    </xf>
    <xf numFmtId="41" fontId="0" fillId="0" borderId="0" xfId="1" applyFont="1"/>
    <xf numFmtId="3" fontId="6" fillId="6" borderId="4" xfId="0" applyNumberFormat="1" applyFont="1" applyFill="1" applyBorder="1" applyAlignment="1">
      <alignment horizontal="center" vertical="top" wrapText="1"/>
    </xf>
    <xf numFmtId="164" fontId="7" fillId="11" borderId="8" xfId="0" applyNumberFormat="1" applyFont="1" applyFill="1" applyBorder="1" applyAlignment="1">
      <alignment horizontal="right" vertical="top" wrapText="1"/>
    </xf>
    <xf numFmtId="164" fontId="7" fillId="11" borderId="8" xfId="0" applyNumberFormat="1" applyFont="1" applyFill="1" applyBorder="1" applyAlignment="1">
      <alignment horizontal="right" vertical="top" shrinkToFit="1"/>
    </xf>
    <xf numFmtId="164" fontId="7" fillId="11" borderId="4" xfId="0" applyNumberFormat="1" applyFont="1" applyFill="1" applyBorder="1" applyAlignment="1">
      <alignment horizontal="right" vertical="top" wrapText="1"/>
    </xf>
    <xf numFmtId="164" fontId="11" fillId="11" borderId="8" xfId="0" applyNumberFormat="1" applyFont="1" applyFill="1" applyBorder="1" applyAlignment="1">
      <alignment horizontal="right" vertical="top" wrapText="1"/>
    </xf>
    <xf numFmtId="0" fontId="6" fillId="11" borderId="8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 wrapText="1"/>
    </xf>
    <xf numFmtId="0" fontId="0" fillId="12" borderId="16" xfId="0" applyFill="1" applyBorder="1" applyAlignment="1">
      <alignment horizontal="center" vertical="center" wrapText="1"/>
    </xf>
    <xf numFmtId="1" fontId="6" fillId="6" borderId="8" xfId="0" applyNumberFormat="1" applyFont="1" applyFill="1" applyBorder="1" applyAlignment="1">
      <alignment horizontal="center" vertical="top" shrinkToFit="1"/>
    </xf>
    <xf numFmtId="1" fontId="6" fillId="6" borderId="8" xfId="0" applyNumberFormat="1" applyFont="1" applyFill="1" applyBorder="1" applyAlignment="1">
      <alignment horizontal="left" vertical="top" shrinkToFit="1"/>
    </xf>
    <xf numFmtId="166" fontId="6" fillId="6" borderId="8" xfId="0" applyNumberFormat="1" applyFont="1" applyFill="1" applyBorder="1" applyAlignment="1">
      <alignment horizontal="left" vertical="top" shrinkToFit="1"/>
    </xf>
    <xf numFmtId="2" fontId="6" fillId="6" borderId="8" xfId="0" applyNumberFormat="1" applyFont="1" applyFill="1" applyBorder="1" applyAlignment="1">
      <alignment horizontal="left" vertical="top" shrinkToFit="1"/>
    </xf>
    <xf numFmtId="0" fontId="6" fillId="6" borderId="8" xfId="0" quotePrefix="1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top" wrapText="1"/>
    </xf>
    <xf numFmtId="164" fontId="6" fillId="6" borderId="8" xfId="0" applyNumberFormat="1" applyFont="1" applyFill="1" applyBorder="1" applyAlignment="1">
      <alignment horizontal="right" vertical="top" wrapText="1"/>
    </xf>
    <xf numFmtId="0" fontId="3" fillId="6" borderId="5" xfId="0" applyFont="1" applyFill="1" applyBorder="1" applyAlignment="1">
      <alignment horizontal="left" vertical="top" wrapText="1"/>
    </xf>
    <xf numFmtId="165" fontId="6" fillId="6" borderId="8" xfId="0" applyNumberFormat="1" applyFont="1" applyFill="1" applyBorder="1" applyAlignment="1">
      <alignment horizontal="center" vertical="top" wrapText="1"/>
    </xf>
    <xf numFmtId="1" fontId="6" fillId="6" borderId="0" xfId="0" applyNumberFormat="1" applyFont="1" applyFill="1" applyAlignment="1">
      <alignment horizontal="center" vertical="top"/>
    </xf>
    <xf numFmtId="165" fontId="6" fillId="6" borderId="0" xfId="0" applyNumberFormat="1" applyFont="1" applyFill="1" applyAlignment="1">
      <alignment vertical="top"/>
    </xf>
    <xf numFmtId="0" fontId="0" fillId="6" borderId="0" xfId="0" applyFont="1" applyFill="1" applyAlignment="1"/>
    <xf numFmtId="0" fontId="0" fillId="0" borderId="16" xfId="0" applyBorder="1" applyAlignment="1">
      <alignment horizontal="left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0" fillId="14" borderId="16" xfId="0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top" wrapText="1"/>
    </xf>
    <xf numFmtId="164" fontId="7" fillId="11" borderId="5" xfId="0" applyNumberFormat="1" applyFont="1" applyFill="1" applyBorder="1" applyAlignment="1">
      <alignment horizontal="right" vertical="top" shrinkToFit="1"/>
    </xf>
    <xf numFmtId="164" fontId="6" fillId="0" borderId="16" xfId="0" applyNumberFormat="1" applyFont="1" applyBorder="1" applyAlignment="1">
      <alignment horizontal="right" vertical="top" shrinkToFit="1"/>
    </xf>
    <xf numFmtId="164" fontId="6" fillId="0" borderId="7" xfId="0" applyNumberFormat="1" applyFont="1" applyBorder="1" applyAlignment="1">
      <alignment horizontal="right" vertical="top" wrapText="1"/>
    </xf>
    <xf numFmtId="0" fontId="9" fillId="0" borderId="5" xfId="0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righ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0" fillId="6" borderId="16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 wrapText="1"/>
    </xf>
    <xf numFmtId="3" fontId="0" fillId="0" borderId="0" xfId="0" applyNumberFormat="1" applyAlignment="1">
      <alignment vertical="top"/>
    </xf>
    <xf numFmtId="164" fontId="7" fillId="0" borderId="1" xfId="0" applyNumberFormat="1" applyFont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shrinkToFit="1"/>
    </xf>
    <xf numFmtId="3" fontId="0" fillId="0" borderId="16" xfId="0" applyNumberFormat="1" applyBorder="1" applyAlignment="1">
      <alignment vertical="top"/>
    </xf>
    <xf numFmtId="0" fontId="6" fillId="0" borderId="16" xfId="0" applyFont="1" applyBorder="1" applyAlignment="1">
      <alignment horizontal="center" vertical="top" wrapText="1"/>
    </xf>
    <xf numFmtId="0" fontId="0" fillId="15" borderId="16" xfId="0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right" vertical="top" wrapText="1"/>
    </xf>
    <xf numFmtId="164" fontId="7" fillId="6" borderId="16" xfId="0" applyNumberFormat="1" applyFont="1" applyFill="1" applyBorder="1" applyAlignment="1">
      <alignment horizontal="right" vertical="top" shrinkToFit="1"/>
    </xf>
    <xf numFmtId="0" fontId="3" fillId="0" borderId="16" xfId="0" applyFont="1" applyBorder="1" applyAlignment="1">
      <alignment horizontal="left" vertical="top" wrapText="1"/>
    </xf>
    <xf numFmtId="165" fontId="6" fillId="0" borderId="16" xfId="0" applyNumberFormat="1" applyFont="1" applyBorder="1" applyAlignment="1">
      <alignment horizontal="center" vertical="top" wrapText="1"/>
    </xf>
    <xf numFmtId="0" fontId="0" fillId="7" borderId="16" xfId="0" quotePrefix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165" fontId="6" fillId="0" borderId="3" xfId="0" applyNumberFormat="1" applyFont="1" applyBorder="1" applyAlignment="1">
      <alignment horizontal="center" vertical="top" wrapText="1"/>
    </xf>
    <xf numFmtId="164" fontId="0" fillId="0" borderId="0" xfId="0" applyNumberFormat="1"/>
    <xf numFmtId="41" fontId="0" fillId="0" borderId="0" xfId="0" applyNumberFormat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4" fillId="0" borderId="15" xfId="0" applyFont="1" applyBorder="1"/>
    <xf numFmtId="0" fontId="3" fillId="0" borderId="16" xfId="0" applyFont="1" applyFill="1" applyBorder="1" applyAlignment="1">
      <alignment horizontal="center" vertical="top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/>
    <xf numFmtId="0" fontId="4" fillId="2" borderId="15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4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/>
    <xf numFmtId="0" fontId="4" fillId="0" borderId="15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0" fillId="0" borderId="0" xfId="0" applyFont="1" applyAlignment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0" fillId="0" borderId="0" xfId="0" applyAlignment="1">
      <alignment horizontal="center"/>
    </xf>
    <xf numFmtId="1" fontId="3" fillId="0" borderId="4" xfId="0" applyNumberFormat="1" applyFont="1" applyBorder="1" applyAlignment="1">
      <alignment horizontal="center" vertical="top" shrinkToFit="1"/>
    </xf>
    <xf numFmtId="166" fontId="3" fillId="0" borderId="4" xfId="0" applyNumberFormat="1" applyFont="1" applyBorder="1" applyAlignment="1">
      <alignment horizontal="center" vertical="top" shrinkToFit="1"/>
    </xf>
    <xf numFmtId="2" fontId="3" fillId="0" borderId="4" xfId="0" applyNumberFormat="1" applyFont="1" applyBorder="1" applyAlignment="1">
      <alignment horizontal="center" vertical="top" shrinkToFit="1"/>
    </xf>
    <xf numFmtId="0" fontId="6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left" vertical="top" wrapText="1"/>
    </xf>
    <xf numFmtId="164" fontId="5" fillId="6" borderId="4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/>
    <xf numFmtId="0" fontId="4" fillId="6" borderId="15" xfId="0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218"/>
  <sheetViews>
    <sheetView view="pageBreakPreview" zoomScale="90" zoomScaleNormal="90" zoomScaleSheetLayoutView="90" workbookViewId="0">
      <pane ySplit="6" topLeftCell="A174" activePane="bottomLeft" state="frozen"/>
      <selection pane="bottomLeft" activeCell="W211" sqref="W211"/>
    </sheetView>
  </sheetViews>
  <sheetFormatPr defaultRowHeight="15" x14ac:dyDescent="0.25"/>
  <cols>
    <col min="1" max="1" width="4.28515625" customWidth="1"/>
    <col min="2" max="3" width="3.85546875" customWidth="1"/>
    <col min="4" max="4" width="3.7109375" customWidth="1"/>
    <col min="5" max="5" width="5" customWidth="1"/>
    <col min="6" max="6" width="28" customWidth="1"/>
    <col min="7" max="7" width="13.5703125" hidden="1" customWidth="1"/>
    <col min="8" max="8" width="12.5703125" hidden="1" customWidth="1"/>
    <col min="9" max="9" width="11.28515625" hidden="1" customWidth="1"/>
    <col min="10" max="10" width="11.5703125" hidden="1" customWidth="1"/>
    <col min="11" max="11" width="13" customWidth="1"/>
    <col min="12" max="12" width="20.7109375" customWidth="1"/>
    <col min="13" max="14" width="2.140625" hidden="1" customWidth="1"/>
    <col min="15" max="15" width="13" style="329" customWidth="1"/>
    <col min="16" max="18" width="0" hidden="1" customWidth="1"/>
    <col min="19" max="19" width="13" style="329" customWidth="1"/>
    <col min="20" max="20" width="20.5703125" style="329" customWidth="1"/>
    <col min="21" max="21" width="20.42578125" customWidth="1"/>
    <col min="22" max="22" width="15.85546875" customWidth="1"/>
    <col min="25" max="25" width="0" hidden="1" customWidth="1"/>
  </cols>
  <sheetData>
    <row r="1" spans="1:45" x14ac:dyDescent="0.25">
      <c r="T1" s="329" t="s">
        <v>1154</v>
      </c>
      <c r="U1" t="s">
        <v>1145</v>
      </c>
    </row>
    <row r="2" spans="1:45" x14ac:dyDescent="0.25">
      <c r="U2" t="s">
        <v>1147</v>
      </c>
    </row>
    <row r="4" spans="1:45" s="4" customFormat="1" ht="25.5" x14ac:dyDescent="0.25">
      <c r="A4" s="547" t="s">
        <v>0</v>
      </c>
      <c r="B4" s="563"/>
      <c r="C4" s="563"/>
      <c r="D4" s="563"/>
      <c r="E4" s="564"/>
      <c r="F4" s="551" t="s">
        <v>1</v>
      </c>
      <c r="G4" s="551" t="s">
        <v>2</v>
      </c>
      <c r="H4" s="551" t="s">
        <v>3</v>
      </c>
      <c r="I4" s="551" t="s">
        <v>4</v>
      </c>
      <c r="J4" s="551" t="s">
        <v>5</v>
      </c>
      <c r="K4" s="551" t="s">
        <v>6</v>
      </c>
      <c r="L4" s="547" t="s">
        <v>7</v>
      </c>
      <c r="M4" s="548"/>
      <c r="N4" s="548"/>
      <c r="O4" s="549"/>
      <c r="P4" s="550" t="s">
        <v>8</v>
      </c>
      <c r="Q4" s="550" t="s">
        <v>9</v>
      </c>
      <c r="R4" s="559" t="s">
        <v>10</v>
      </c>
      <c r="S4" s="350"/>
      <c r="T4" s="560" t="s">
        <v>11</v>
      </c>
      <c r="U4" s="538" t="s">
        <v>927</v>
      </c>
      <c r="V4" s="550" t="s">
        <v>12</v>
      </c>
      <c r="W4" s="2" t="s">
        <v>13</v>
      </c>
      <c r="X4" s="551" t="s">
        <v>14</v>
      </c>
      <c r="Y4" s="552" t="s">
        <v>15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s="4" customFormat="1" x14ac:dyDescent="0.25">
      <c r="A5" s="553"/>
      <c r="B5" s="565"/>
      <c r="C5" s="565"/>
      <c r="D5" s="565"/>
      <c r="E5" s="566"/>
      <c r="F5" s="546"/>
      <c r="G5" s="546"/>
      <c r="H5" s="546"/>
      <c r="I5" s="546"/>
      <c r="J5" s="546"/>
      <c r="K5" s="557"/>
      <c r="L5" s="554" t="s">
        <v>16</v>
      </c>
      <c r="M5" s="555"/>
      <c r="N5" s="556"/>
      <c r="O5" s="330"/>
      <c r="P5" s="546"/>
      <c r="Q5" s="546"/>
      <c r="R5" s="546"/>
      <c r="S5" s="330"/>
      <c r="T5" s="561"/>
      <c r="U5" s="539"/>
      <c r="V5" s="546"/>
      <c r="W5" s="551" t="s">
        <v>17</v>
      </c>
      <c r="X5" s="546"/>
      <c r="Y5" s="55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s="4" customFormat="1" ht="39" customHeight="1" x14ac:dyDescent="0.25">
      <c r="A6" s="567"/>
      <c r="B6" s="568"/>
      <c r="C6" s="568"/>
      <c r="D6" s="568"/>
      <c r="E6" s="569"/>
      <c r="F6" s="536"/>
      <c r="G6" s="536"/>
      <c r="H6" s="536"/>
      <c r="I6" s="536"/>
      <c r="J6" s="536"/>
      <c r="K6" s="558"/>
      <c r="L6" s="2" t="s">
        <v>18</v>
      </c>
      <c r="M6" s="2" t="s">
        <v>19</v>
      </c>
      <c r="N6" s="2" t="s">
        <v>20</v>
      </c>
      <c r="O6" s="331" t="s">
        <v>21</v>
      </c>
      <c r="P6" s="536"/>
      <c r="Q6" s="536"/>
      <c r="R6" s="536"/>
      <c r="S6" s="331" t="s">
        <v>1146</v>
      </c>
      <c r="T6" s="562"/>
      <c r="U6" s="540"/>
      <c r="V6" s="536"/>
      <c r="W6" s="536"/>
      <c r="X6" s="536"/>
      <c r="Y6" s="55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s="4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7"/>
      <c r="L7" s="2"/>
      <c r="M7" s="2"/>
      <c r="N7" s="2"/>
      <c r="O7" s="331"/>
      <c r="P7" s="8"/>
      <c r="Q7" s="8"/>
      <c r="R7" s="9"/>
      <c r="S7" s="331"/>
      <c r="T7" s="352"/>
      <c r="U7" s="9"/>
      <c r="V7" s="8"/>
      <c r="W7" s="10"/>
      <c r="X7" s="8"/>
      <c r="Y7" s="11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s="4" customFormat="1" ht="37.5" customHeight="1" x14ac:dyDescent="0.25">
      <c r="A8" s="21">
        <v>1</v>
      </c>
      <c r="B8" s="22" t="s">
        <v>523</v>
      </c>
      <c r="C8" s="21"/>
      <c r="D8" s="21"/>
      <c r="E8" s="21"/>
      <c r="F8" s="23" t="s">
        <v>683</v>
      </c>
      <c r="G8" s="23"/>
      <c r="H8" s="23"/>
      <c r="I8" s="23"/>
      <c r="J8" s="21"/>
      <c r="K8" s="21"/>
      <c r="L8" s="208"/>
      <c r="M8" s="221"/>
      <c r="N8" s="221"/>
      <c r="O8" s="149"/>
      <c r="P8" s="222">
        <f>P10</f>
        <v>9019690000</v>
      </c>
      <c r="Q8" s="222">
        <f>Q10</f>
        <v>8900020000</v>
      </c>
      <c r="R8" s="223">
        <f>R10</f>
        <v>10060020000</v>
      </c>
      <c r="S8" s="149"/>
      <c r="T8" s="353">
        <f>T10</f>
        <v>9723020000</v>
      </c>
      <c r="U8" s="223">
        <f>U10</f>
        <v>13988020000</v>
      </c>
      <c r="V8" s="222">
        <f>V10</f>
        <v>7997690000</v>
      </c>
      <c r="W8" s="26"/>
      <c r="X8" s="27"/>
      <c r="Y8" s="28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</row>
    <row r="9" spans="1:45" s="4" customFormat="1" ht="9.9499999999999993" customHeight="1" x14ac:dyDescent="0.25">
      <c r="A9" s="14"/>
      <c r="B9" s="14"/>
      <c r="C9" s="14"/>
      <c r="D9" s="14"/>
      <c r="E9" s="14"/>
      <c r="F9" s="17"/>
      <c r="G9" s="17"/>
      <c r="H9" s="17"/>
      <c r="I9" s="17"/>
      <c r="J9" s="14"/>
      <c r="K9" s="14"/>
      <c r="L9" s="224"/>
      <c r="M9" s="20"/>
      <c r="N9" s="20"/>
      <c r="O9" s="149"/>
      <c r="P9" s="73"/>
      <c r="Q9" s="73"/>
      <c r="R9" s="74"/>
      <c r="S9" s="149"/>
      <c r="T9" s="353"/>
      <c r="U9" s="74"/>
      <c r="V9" s="73"/>
      <c r="W9" s="31"/>
      <c r="X9" s="32"/>
      <c r="Y9" s="28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</row>
    <row r="10" spans="1:45" s="4" customFormat="1" ht="37.5" customHeight="1" x14ac:dyDescent="0.25">
      <c r="A10" s="33"/>
      <c r="B10" s="33"/>
      <c r="C10" s="33"/>
      <c r="D10" s="33"/>
      <c r="E10" s="33"/>
      <c r="F10" s="34" t="s">
        <v>684</v>
      </c>
      <c r="G10" s="35"/>
      <c r="H10" s="34"/>
      <c r="I10" s="225"/>
      <c r="J10" s="226"/>
      <c r="K10" s="33"/>
      <c r="L10" s="257"/>
      <c r="M10" s="227"/>
      <c r="N10" s="227"/>
      <c r="O10" s="149"/>
      <c r="P10" s="228">
        <f>P11+P64+P78+P91+P109</f>
        <v>9019690000</v>
      </c>
      <c r="Q10" s="228">
        <f>Q11+Q64+Q78+Q91+Q109</f>
        <v>8900020000</v>
      </c>
      <c r="R10" s="229">
        <f>R11+R64+R78+R91+R109</f>
        <v>10060020000</v>
      </c>
      <c r="S10" s="149"/>
      <c r="T10" s="353">
        <f>T11+T64+T78+T91+T109</f>
        <v>9723020000</v>
      </c>
      <c r="U10" s="229">
        <f>U11+U64+U78+U91+U109</f>
        <v>13988020000</v>
      </c>
      <c r="V10" s="228">
        <f>V11+V64+V78+V91+V109</f>
        <v>7997690000</v>
      </c>
      <c r="W10" s="39"/>
      <c r="X10" s="40"/>
      <c r="Y10" s="28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</row>
    <row r="11" spans="1:45" s="4" customFormat="1" ht="37.5" customHeight="1" x14ac:dyDescent="0.25">
      <c r="A11" s="87">
        <v>1</v>
      </c>
      <c r="B11" s="88">
        <v>4</v>
      </c>
      <c r="C11" s="88">
        <v>1</v>
      </c>
      <c r="D11" s="89"/>
      <c r="E11" s="89"/>
      <c r="F11" s="535" t="s">
        <v>26</v>
      </c>
      <c r="G11" s="535" t="s">
        <v>27</v>
      </c>
      <c r="H11" s="535" t="s">
        <v>28</v>
      </c>
      <c r="I11" s="16" t="s">
        <v>29</v>
      </c>
      <c r="J11" s="53">
        <v>72.14</v>
      </c>
      <c r="K11" s="51"/>
      <c r="L11" s="535" t="s">
        <v>30</v>
      </c>
      <c r="M11" s="544" t="s">
        <v>31</v>
      </c>
      <c r="N11" s="544" t="s">
        <v>31</v>
      </c>
      <c r="O11" s="541" t="s">
        <v>31</v>
      </c>
      <c r="P11" s="230">
        <f>P16+P22+P27+P29+P31+P36+P53+P58</f>
        <v>6072690000</v>
      </c>
      <c r="Q11" s="230">
        <f>Q16+Q22+Q27+Q29+Q31+Q36+Q53+Q58</f>
        <v>6103020000</v>
      </c>
      <c r="R11" s="231">
        <f>R16+R22+R27+R29+R31+R36+R53+R58</f>
        <v>6103020000</v>
      </c>
      <c r="S11" s="541" t="s">
        <v>31</v>
      </c>
      <c r="T11" s="354">
        <f>T16+T22+T27+T29+T31+T36+T53+T58</f>
        <v>6156020000</v>
      </c>
      <c r="U11" s="231">
        <f>U16+U22+U27+U29+U31+U36+U53+U58</f>
        <v>6156020000</v>
      </c>
      <c r="V11" s="93">
        <f>V16+V22+V27+V29+V31+V36+V53+V58+V46</f>
        <v>6497690000</v>
      </c>
      <c r="W11" s="535" t="s">
        <v>32</v>
      </c>
      <c r="X11" s="56"/>
      <c r="Y11" s="28">
        <v>1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45" s="4" customFormat="1" ht="37.5" customHeight="1" x14ac:dyDescent="0.25">
      <c r="A12" s="95"/>
      <c r="B12" s="96"/>
      <c r="C12" s="96"/>
      <c r="D12" s="97"/>
      <c r="E12" s="97"/>
      <c r="F12" s="546"/>
      <c r="G12" s="546"/>
      <c r="H12" s="546"/>
      <c r="I12" s="16" t="s">
        <v>33</v>
      </c>
      <c r="J12" s="53" t="s">
        <v>34</v>
      </c>
      <c r="K12" s="57"/>
      <c r="L12" s="546"/>
      <c r="M12" s="545"/>
      <c r="N12" s="545"/>
      <c r="O12" s="542"/>
      <c r="P12" s="232"/>
      <c r="Q12" s="232"/>
      <c r="R12" s="233"/>
      <c r="S12" s="542"/>
      <c r="T12" s="355"/>
      <c r="U12" s="233"/>
      <c r="V12" s="100"/>
      <c r="W12" s="546"/>
      <c r="X12" s="60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</row>
    <row r="13" spans="1:45" s="4" customFormat="1" ht="37.5" customHeight="1" x14ac:dyDescent="0.25">
      <c r="A13" s="95"/>
      <c r="B13" s="96"/>
      <c r="C13" s="96"/>
      <c r="D13" s="97"/>
      <c r="E13" s="97"/>
      <c r="F13" s="546"/>
      <c r="G13" s="546"/>
      <c r="H13" s="546"/>
      <c r="I13" s="16" t="s">
        <v>35</v>
      </c>
      <c r="J13" s="53" t="s">
        <v>36</v>
      </c>
      <c r="K13" s="57"/>
      <c r="L13" s="546"/>
      <c r="M13" s="57"/>
      <c r="N13" s="57"/>
      <c r="O13" s="332"/>
      <c r="P13" s="232"/>
      <c r="Q13" s="232"/>
      <c r="R13" s="233"/>
      <c r="S13" s="332"/>
      <c r="T13" s="355"/>
      <c r="U13" s="233"/>
      <c r="V13" s="100"/>
      <c r="W13" s="546"/>
      <c r="X13" s="60"/>
      <c r="Y13" s="28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</row>
    <row r="14" spans="1:45" s="4" customFormat="1" ht="37.5" customHeight="1" x14ac:dyDescent="0.25">
      <c r="A14" s="95"/>
      <c r="B14" s="96"/>
      <c r="C14" s="96"/>
      <c r="D14" s="97"/>
      <c r="E14" s="97"/>
      <c r="F14" s="546"/>
      <c r="G14" s="546"/>
      <c r="H14" s="546"/>
      <c r="I14" s="16" t="s">
        <v>37</v>
      </c>
      <c r="J14" s="53" t="s">
        <v>38</v>
      </c>
      <c r="K14" s="57"/>
      <c r="L14" s="546"/>
      <c r="M14" s="57"/>
      <c r="N14" s="57"/>
      <c r="O14" s="332"/>
      <c r="P14" s="232"/>
      <c r="Q14" s="232"/>
      <c r="R14" s="233"/>
      <c r="S14" s="332"/>
      <c r="T14" s="355"/>
      <c r="U14" s="233"/>
      <c r="V14" s="100"/>
      <c r="W14" s="546"/>
      <c r="X14" s="60"/>
      <c r="Y14" s="28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1:45" s="4" customFormat="1" ht="37.5" customHeight="1" x14ac:dyDescent="0.25">
      <c r="A15" s="118"/>
      <c r="B15" s="119"/>
      <c r="C15" s="119"/>
      <c r="D15" s="141"/>
      <c r="E15" s="141"/>
      <c r="F15" s="536"/>
      <c r="G15" s="536"/>
      <c r="H15" s="536"/>
      <c r="I15" s="16" t="s">
        <v>39</v>
      </c>
      <c r="J15" s="53">
        <v>65.069999999999993</v>
      </c>
      <c r="K15" s="41"/>
      <c r="L15" s="536"/>
      <c r="M15" s="41"/>
      <c r="N15" s="41"/>
      <c r="O15" s="333"/>
      <c r="P15" s="234"/>
      <c r="Q15" s="234"/>
      <c r="R15" s="235"/>
      <c r="S15" s="333"/>
      <c r="T15" s="356"/>
      <c r="U15" s="235"/>
      <c r="V15" s="122"/>
      <c r="W15" s="536"/>
      <c r="X15" s="50"/>
      <c r="Y15" s="28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</row>
    <row r="16" spans="1:45" s="4" customFormat="1" ht="37.5" customHeight="1" x14ac:dyDescent="0.25">
      <c r="A16" s="70">
        <v>1</v>
      </c>
      <c r="B16" s="71">
        <v>4</v>
      </c>
      <c r="C16" s="71">
        <v>1</v>
      </c>
      <c r="D16" s="72">
        <v>2.0099999999999998</v>
      </c>
      <c r="E16" s="67"/>
      <c r="F16" s="17" t="s">
        <v>40</v>
      </c>
      <c r="G16" s="17"/>
      <c r="H16" s="17"/>
      <c r="I16" s="17"/>
      <c r="J16" s="14"/>
      <c r="K16" s="14"/>
      <c r="L16" s="17" t="s">
        <v>685</v>
      </c>
      <c r="M16" s="14" t="s">
        <v>31</v>
      </c>
      <c r="N16" s="14" t="s">
        <v>31</v>
      </c>
      <c r="O16" s="334" t="s">
        <v>31</v>
      </c>
      <c r="P16" s="73">
        <f>SUM(P17:P21)</f>
        <v>1500000</v>
      </c>
      <c r="Q16" s="73">
        <f>SUM(Q17:Q21)</f>
        <v>1500000</v>
      </c>
      <c r="R16" s="74">
        <f>SUM(R17:R21)</f>
        <v>1500000</v>
      </c>
      <c r="S16" s="334" t="s">
        <v>31</v>
      </c>
      <c r="T16" s="353">
        <f>SUM(T17:T21)</f>
        <v>1500000</v>
      </c>
      <c r="U16" s="74">
        <f>SUM(U17:U21)</f>
        <v>1500000</v>
      </c>
      <c r="V16" s="73">
        <f>SUM(V17:V21)</f>
        <v>26000000</v>
      </c>
      <c r="W16" s="31"/>
      <c r="X16" s="32"/>
      <c r="Y16" s="28">
        <v>2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</row>
    <row r="17" spans="1:45" s="4" customFormat="1" ht="37.5" customHeight="1" x14ac:dyDescent="0.25">
      <c r="A17" s="64">
        <v>1</v>
      </c>
      <c r="B17" s="65">
        <v>4</v>
      </c>
      <c r="C17" s="65">
        <v>1</v>
      </c>
      <c r="D17" s="66">
        <v>2.0099999999999998</v>
      </c>
      <c r="E17" s="65">
        <v>1</v>
      </c>
      <c r="F17" s="67" t="s">
        <v>42</v>
      </c>
      <c r="G17" s="67"/>
      <c r="H17" s="67"/>
      <c r="I17" s="67"/>
      <c r="J17" s="20"/>
      <c r="K17" s="20" t="s">
        <v>686</v>
      </c>
      <c r="L17" s="67" t="s">
        <v>44</v>
      </c>
      <c r="M17" s="20" t="s">
        <v>45</v>
      </c>
      <c r="N17" s="20" t="s">
        <v>45</v>
      </c>
      <c r="O17" s="149" t="s">
        <v>45</v>
      </c>
      <c r="P17" s="75">
        <v>300000</v>
      </c>
      <c r="Q17" s="75">
        <v>300000</v>
      </c>
      <c r="R17" s="76">
        <v>300000</v>
      </c>
      <c r="S17" s="149" t="s">
        <v>45</v>
      </c>
      <c r="T17" s="183">
        <v>300000</v>
      </c>
      <c r="U17" s="76">
        <v>300000</v>
      </c>
      <c r="V17" s="68">
        <v>8000000</v>
      </c>
      <c r="W17" s="31"/>
      <c r="X17" s="32" t="s">
        <v>107</v>
      </c>
      <c r="Y17" s="28">
        <v>3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</row>
    <row r="18" spans="1:45" s="4" customFormat="1" ht="37.5" customHeight="1" x14ac:dyDescent="0.25">
      <c r="A18" s="64">
        <v>1</v>
      </c>
      <c r="B18" s="65">
        <v>4</v>
      </c>
      <c r="C18" s="65">
        <v>1</v>
      </c>
      <c r="D18" s="66">
        <v>2.0099999999999998</v>
      </c>
      <c r="E18" s="65">
        <v>2</v>
      </c>
      <c r="F18" s="67" t="s">
        <v>46</v>
      </c>
      <c r="G18" s="67"/>
      <c r="H18" s="67"/>
      <c r="I18" s="67"/>
      <c r="J18" s="20"/>
      <c r="K18" s="20" t="s">
        <v>686</v>
      </c>
      <c r="L18" s="67" t="s">
        <v>47</v>
      </c>
      <c r="M18" s="20" t="s">
        <v>72</v>
      </c>
      <c r="N18" s="20" t="s">
        <v>72</v>
      </c>
      <c r="O18" s="149" t="s">
        <v>72</v>
      </c>
      <c r="P18" s="75">
        <v>300000</v>
      </c>
      <c r="Q18" s="75">
        <v>300000</v>
      </c>
      <c r="R18" s="76">
        <v>300000</v>
      </c>
      <c r="S18" s="149" t="s">
        <v>72</v>
      </c>
      <c r="T18" s="183">
        <v>300000</v>
      </c>
      <c r="U18" s="76">
        <v>300000</v>
      </c>
      <c r="V18" s="68">
        <v>2000000</v>
      </c>
      <c r="W18" s="31"/>
      <c r="X18" s="32" t="s">
        <v>107</v>
      </c>
      <c r="Y18" s="28">
        <v>3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</row>
    <row r="19" spans="1:45" s="4" customFormat="1" ht="37.5" customHeight="1" x14ac:dyDescent="0.25">
      <c r="A19" s="64">
        <v>1</v>
      </c>
      <c r="B19" s="65">
        <v>4</v>
      </c>
      <c r="C19" s="65">
        <v>1</v>
      </c>
      <c r="D19" s="66">
        <v>2.0099999999999998</v>
      </c>
      <c r="E19" s="65">
        <v>3</v>
      </c>
      <c r="F19" s="67" t="s">
        <v>49</v>
      </c>
      <c r="G19" s="67"/>
      <c r="H19" s="67"/>
      <c r="I19" s="67"/>
      <c r="J19" s="20"/>
      <c r="K19" s="20" t="s">
        <v>686</v>
      </c>
      <c r="L19" s="67" t="s">
        <v>50</v>
      </c>
      <c r="M19" s="20" t="s">
        <v>72</v>
      </c>
      <c r="N19" s="20" t="s">
        <v>72</v>
      </c>
      <c r="O19" s="149" t="s">
        <v>72</v>
      </c>
      <c r="P19" s="75">
        <v>300000</v>
      </c>
      <c r="Q19" s="75">
        <v>300000</v>
      </c>
      <c r="R19" s="76">
        <v>300000</v>
      </c>
      <c r="S19" s="149" t="s">
        <v>72</v>
      </c>
      <c r="T19" s="183">
        <v>300000</v>
      </c>
      <c r="U19" s="76">
        <v>300000</v>
      </c>
      <c r="V19" s="68">
        <v>2000000</v>
      </c>
      <c r="W19" s="31"/>
      <c r="X19" s="32" t="s">
        <v>107</v>
      </c>
      <c r="Y19" s="28">
        <v>3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45" s="4" customFormat="1" ht="37.5" customHeight="1" x14ac:dyDescent="0.25">
      <c r="A20" s="64">
        <v>1</v>
      </c>
      <c r="B20" s="65">
        <v>4</v>
      </c>
      <c r="C20" s="65">
        <v>1</v>
      </c>
      <c r="D20" s="66">
        <v>2.0099999999999998</v>
      </c>
      <c r="E20" s="65">
        <v>6</v>
      </c>
      <c r="F20" s="67" t="s">
        <v>51</v>
      </c>
      <c r="G20" s="67"/>
      <c r="H20" s="67"/>
      <c r="I20" s="67"/>
      <c r="J20" s="20"/>
      <c r="K20" s="20" t="s">
        <v>686</v>
      </c>
      <c r="L20" s="67" t="s">
        <v>52</v>
      </c>
      <c r="M20" s="20" t="s">
        <v>687</v>
      </c>
      <c r="N20" s="20" t="s">
        <v>687</v>
      </c>
      <c r="O20" s="149" t="s">
        <v>687</v>
      </c>
      <c r="P20" s="75">
        <v>300000</v>
      </c>
      <c r="Q20" s="75">
        <v>300000</v>
      </c>
      <c r="R20" s="76">
        <v>300000</v>
      </c>
      <c r="S20" s="149" t="s">
        <v>687</v>
      </c>
      <c r="T20" s="183">
        <v>300000</v>
      </c>
      <c r="U20" s="76">
        <v>300000</v>
      </c>
      <c r="V20" s="68">
        <v>8000000</v>
      </c>
      <c r="W20" s="31"/>
      <c r="X20" s="32" t="s">
        <v>107</v>
      </c>
      <c r="Y20" s="28">
        <v>3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</row>
    <row r="21" spans="1:45" s="4" customFormat="1" ht="37.5" customHeight="1" x14ac:dyDescent="0.25">
      <c r="A21" s="64">
        <v>1</v>
      </c>
      <c r="B21" s="65">
        <v>4</v>
      </c>
      <c r="C21" s="65">
        <v>1</v>
      </c>
      <c r="D21" s="66">
        <v>2.0099999999999998</v>
      </c>
      <c r="E21" s="65">
        <v>7</v>
      </c>
      <c r="F21" s="67" t="s">
        <v>54</v>
      </c>
      <c r="G21" s="67"/>
      <c r="H21" s="67"/>
      <c r="I21" s="67"/>
      <c r="J21" s="20"/>
      <c r="K21" s="20" t="s">
        <v>686</v>
      </c>
      <c r="L21" s="67" t="s">
        <v>55</v>
      </c>
      <c r="M21" s="20" t="s">
        <v>56</v>
      </c>
      <c r="N21" s="20" t="s">
        <v>56</v>
      </c>
      <c r="O21" s="149" t="s">
        <v>56</v>
      </c>
      <c r="P21" s="75">
        <v>300000</v>
      </c>
      <c r="Q21" s="75">
        <v>300000</v>
      </c>
      <c r="R21" s="76">
        <v>300000</v>
      </c>
      <c r="S21" s="149" t="s">
        <v>56</v>
      </c>
      <c r="T21" s="183">
        <v>300000</v>
      </c>
      <c r="U21" s="76">
        <v>300000</v>
      </c>
      <c r="V21" s="68">
        <v>6000000</v>
      </c>
      <c r="W21" s="31"/>
      <c r="X21" s="32" t="s">
        <v>107</v>
      </c>
      <c r="Y21" s="28">
        <v>3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</row>
    <row r="22" spans="1:45" s="4" customFormat="1" ht="37.5" customHeight="1" x14ac:dyDescent="0.25">
      <c r="A22" s="70">
        <v>1</v>
      </c>
      <c r="B22" s="71">
        <v>4</v>
      </c>
      <c r="C22" s="71">
        <v>1</v>
      </c>
      <c r="D22" s="72">
        <v>2.02</v>
      </c>
      <c r="E22" s="67"/>
      <c r="F22" s="17" t="s">
        <v>57</v>
      </c>
      <c r="G22" s="17"/>
      <c r="H22" s="17"/>
      <c r="I22" s="17"/>
      <c r="J22" s="14"/>
      <c r="K22" s="14"/>
      <c r="L22" s="17" t="s">
        <v>688</v>
      </c>
      <c r="M22" s="14" t="s">
        <v>31</v>
      </c>
      <c r="N22" s="14" t="s">
        <v>31</v>
      </c>
      <c r="O22" s="334" t="s">
        <v>31</v>
      </c>
      <c r="P22" s="73">
        <f>SUM(P23:P26)</f>
        <v>3700900000</v>
      </c>
      <c r="Q22" s="73">
        <f>SUM(Q23:Q26)</f>
        <v>3700900000</v>
      </c>
      <c r="R22" s="74">
        <f>SUM(R23:R26)</f>
        <v>3700900000</v>
      </c>
      <c r="S22" s="334" t="s">
        <v>31</v>
      </c>
      <c r="T22" s="353">
        <f>SUM(T23:T26)</f>
        <v>3700900000</v>
      </c>
      <c r="U22" s="74">
        <f>SUM(U23:U26)</f>
        <v>3700900000</v>
      </c>
      <c r="V22" s="73">
        <f>SUM(V23:V26)</f>
        <v>3710000000</v>
      </c>
      <c r="W22" s="31"/>
      <c r="X22" s="32"/>
      <c r="Y22" s="28">
        <v>2</v>
      </c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</row>
    <row r="23" spans="1:45" s="4" customFormat="1" ht="37.5" customHeight="1" x14ac:dyDescent="0.25">
      <c r="A23" s="64">
        <v>1</v>
      </c>
      <c r="B23" s="65">
        <v>4</v>
      </c>
      <c r="C23" s="65">
        <v>1</v>
      </c>
      <c r="D23" s="66">
        <v>2.02</v>
      </c>
      <c r="E23" s="65">
        <v>1</v>
      </c>
      <c r="F23" s="67" t="s">
        <v>59</v>
      </c>
      <c r="G23" s="17"/>
      <c r="H23" s="17"/>
      <c r="I23" s="17"/>
      <c r="J23" s="14"/>
      <c r="K23" s="20" t="s">
        <v>60</v>
      </c>
      <c r="L23" s="67" t="s">
        <v>61</v>
      </c>
      <c r="M23" s="20" t="s">
        <v>689</v>
      </c>
      <c r="N23" s="20" t="s">
        <v>690</v>
      </c>
      <c r="O23" s="149" t="s">
        <v>690</v>
      </c>
      <c r="P23" s="68">
        <v>3700000000</v>
      </c>
      <c r="Q23" s="68">
        <v>3700000000</v>
      </c>
      <c r="R23" s="69">
        <v>3700000000</v>
      </c>
      <c r="S23" s="149" t="s">
        <v>690</v>
      </c>
      <c r="T23" s="357">
        <v>3700000000</v>
      </c>
      <c r="U23" s="69">
        <v>3700000000</v>
      </c>
      <c r="V23" s="68">
        <v>3700000000</v>
      </c>
      <c r="W23" s="31"/>
      <c r="X23" s="32" t="s">
        <v>107</v>
      </c>
      <c r="Y23" s="28">
        <v>3</v>
      </c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</row>
    <row r="24" spans="1:45" s="4" customFormat="1" ht="37.5" customHeight="1" x14ac:dyDescent="0.25">
      <c r="A24" s="64">
        <v>1</v>
      </c>
      <c r="B24" s="65">
        <v>4</v>
      </c>
      <c r="C24" s="65">
        <v>1</v>
      </c>
      <c r="D24" s="66">
        <v>2.02</v>
      </c>
      <c r="E24" s="65">
        <v>5</v>
      </c>
      <c r="F24" s="67" t="s">
        <v>64</v>
      </c>
      <c r="G24" s="17"/>
      <c r="H24" s="17"/>
      <c r="I24" s="17"/>
      <c r="J24" s="14"/>
      <c r="K24" s="20" t="s">
        <v>686</v>
      </c>
      <c r="L24" s="67" t="s">
        <v>65</v>
      </c>
      <c r="M24" s="20" t="s">
        <v>69</v>
      </c>
      <c r="N24" s="20" t="s">
        <v>69</v>
      </c>
      <c r="O24" s="149" t="s">
        <v>69</v>
      </c>
      <c r="P24" s="75">
        <v>300000</v>
      </c>
      <c r="Q24" s="75">
        <v>300000</v>
      </c>
      <c r="R24" s="76">
        <v>300000</v>
      </c>
      <c r="S24" s="149" t="s">
        <v>69</v>
      </c>
      <c r="T24" s="183">
        <v>300000</v>
      </c>
      <c r="U24" s="76">
        <v>300000</v>
      </c>
      <c r="V24" s="68">
        <v>2000000</v>
      </c>
      <c r="W24" s="31"/>
      <c r="X24" s="32" t="s">
        <v>107</v>
      </c>
      <c r="Y24" s="28">
        <v>3</v>
      </c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</row>
    <row r="25" spans="1:45" s="4" customFormat="1" ht="37.5" customHeight="1" x14ac:dyDescent="0.25">
      <c r="A25" s="64">
        <v>1</v>
      </c>
      <c r="B25" s="65">
        <v>4</v>
      </c>
      <c r="C25" s="65">
        <v>1</v>
      </c>
      <c r="D25" s="66">
        <v>2.02</v>
      </c>
      <c r="E25" s="65">
        <v>7</v>
      </c>
      <c r="F25" s="67" t="s">
        <v>691</v>
      </c>
      <c r="G25" s="17"/>
      <c r="H25" s="17"/>
      <c r="I25" s="17"/>
      <c r="J25" s="14"/>
      <c r="K25" s="20" t="s">
        <v>686</v>
      </c>
      <c r="L25" s="67" t="s">
        <v>68</v>
      </c>
      <c r="M25" s="20" t="s">
        <v>56</v>
      </c>
      <c r="N25" s="20" t="s">
        <v>56</v>
      </c>
      <c r="O25" s="149" t="s">
        <v>56</v>
      </c>
      <c r="P25" s="75">
        <v>300000</v>
      </c>
      <c r="Q25" s="75">
        <v>300000</v>
      </c>
      <c r="R25" s="76">
        <v>300000</v>
      </c>
      <c r="S25" s="149" t="s">
        <v>56</v>
      </c>
      <c r="T25" s="183">
        <v>300000</v>
      </c>
      <c r="U25" s="76">
        <v>300000</v>
      </c>
      <c r="V25" s="68">
        <v>4000000</v>
      </c>
      <c r="W25" s="31"/>
      <c r="X25" s="32" t="s">
        <v>107</v>
      </c>
      <c r="Y25" s="28">
        <v>3</v>
      </c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</row>
    <row r="26" spans="1:45" s="4" customFormat="1" ht="37.5" customHeight="1" x14ac:dyDescent="0.25">
      <c r="A26" s="64">
        <v>1</v>
      </c>
      <c r="B26" s="65">
        <v>4</v>
      </c>
      <c r="C26" s="65">
        <v>1</v>
      </c>
      <c r="D26" s="66">
        <v>2.02</v>
      </c>
      <c r="E26" s="65">
        <v>8</v>
      </c>
      <c r="F26" s="67" t="s">
        <v>70</v>
      </c>
      <c r="G26" s="17"/>
      <c r="H26" s="17"/>
      <c r="I26" s="17"/>
      <c r="J26" s="14"/>
      <c r="K26" s="20" t="s">
        <v>686</v>
      </c>
      <c r="L26" s="67" t="s">
        <v>71</v>
      </c>
      <c r="M26" s="20" t="s">
        <v>72</v>
      </c>
      <c r="N26" s="20" t="s">
        <v>72</v>
      </c>
      <c r="O26" s="149" t="s">
        <v>72</v>
      </c>
      <c r="P26" s="75">
        <v>300000</v>
      </c>
      <c r="Q26" s="75">
        <v>300000</v>
      </c>
      <c r="R26" s="76">
        <v>300000</v>
      </c>
      <c r="S26" s="149" t="s">
        <v>72</v>
      </c>
      <c r="T26" s="183">
        <v>300000</v>
      </c>
      <c r="U26" s="76">
        <v>300000</v>
      </c>
      <c r="V26" s="68">
        <v>4000000</v>
      </c>
      <c r="W26" s="31"/>
      <c r="X26" s="32" t="s">
        <v>107</v>
      </c>
      <c r="Y26" s="28">
        <v>3</v>
      </c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</row>
    <row r="27" spans="1:45" s="4" customFormat="1" ht="37.5" customHeight="1" x14ac:dyDescent="0.25">
      <c r="A27" s="70">
        <v>1</v>
      </c>
      <c r="B27" s="71">
        <v>4</v>
      </c>
      <c r="C27" s="71">
        <v>1</v>
      </c>
      <c r="D27" s="72">
        <v>2.0299999999999998</v>
      </c>
      <c r="E27" s="67"/>
      <c r="F27" s="17" t="s">
        <v>73</v>
      </c>
      <c r="G27" s="17"/>
      <c r="H27" s="17"/>
      <c r="I27" s="17"/>
      <c r="J27" s="14"/>
      <c r="K27" s="14"/>
      <c r="L27" s="17" t="s">
        <v>692</v>
      </c>
      <c r="M27" s="14" t="s">
        <v>31</v>
      </c>
      <c r="N27" s="14" t="s">
        <v>31</v>
      </c>
      <c r="O27" s="334" t="s">
        <v>31</v>
      </c>
      <c r="P27" s="73">
        <f>SUM(P28)</f>
        <v>300000</v>
      </c>
      <c r="Q27" s="73">
        <f>SUM(Q28)</f>
        <v>300000</v>
      </c>
      <c r="R27" s="74">
        <f>SUM(R28)</f>
        <v>300000</v>
      </c>
      <c r="S27" s="334" t="s">
        <v>31</v>
      </c>
      <c r="T27" s="353">
        <f>SUM(T28)</f>
        <v>300000</v>
      </c>
      <c r="U27" s="74">
        <f>SUM(U28)</f>
        <v>300000</v>
      </c>
      <c r="V27" s="73">
        <f>SUM(V28)</f>
        <v>8500000</v>
      </c>
      <c r="W27" s="31"/>
      <c r="X27" s="32"/>
      <c r="Y27" s="28">
        <v>2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s="4" customFormat="1" ht="37.5" customHeight="1" x14ac:dyDescent="0.25">
      <c r="A28" s="64">
        <v>1</v>
      </c>
      <c r="B28" s="65">
        <v>4</v>
      </c>
      <c r="C28" s="65">
        <v>1</v>
      </c>
      <c r="D28" s="66">
        <v>2.0299999999999998</v>
      </c>
      <c r="E28" s="65">
        <v>6</v>
      </c>
      <c r="F28" s="67" t="s">
        <v>75</v>
      </c>
      <c r="G28" s="17"/>
      <c r="H28" s="17"/>
      <c r="I28" s="17"/>
      <c r="J28" s="14"/>
      <c r="K28" s="20" t="s">
        <v>686</v>
      </c>
      <c r="L28" s="15" t="s">
        <v>76</v>
      </c>
      <c r="M28" s="20" t="s">
        <v>56</v>
      </c>
      <c r="N28" s="20" t="s">
        <v>56</v>
      </c>
      <c r="O28" s="149" t="s">
        <v>56</v>
      </c>
      <c r="P28" s="75">
        <v>300000</v>
      </c>
      <c r="Q28" s="75">
        <v>300000</v>
      </c>
      <c r="R28" s="76">
        <v>300000</v>
      </c>
      <c r="S28" s="149" t="s">
        <v>56</v>
      </c>
      <c r="T28" s="183">
        <v>300000</v>
      </c>
      <c r="U28" s="76">
        <v>300000</v>
      </c>
      <c r="V28" s="68">
        <v>8500000</v>
      </c>
      <c r="W28" s="236"/>
      <c r="X28" s="32" t="s">
        <v>107</v>
      </c>
      <c r="Y28" s="28">
        <v>3</v>
      </c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</row>
    <row r="29" spans="1:45" s="4" customFormat="1" ht="37.5" customHeight="1" x14ac:dyDescent="0.25">
      <c r="A29" s="70">
        <v>1</v>
      </c>
      <c r="B29" s="71">
        <v>4</v>
      </c>
      <c r="C29" s="71">
        <v>1</v>
      </c>
      <c r="D29" s="72">
        <v>2.04</v>
      </c>
      <c r="E29" s="67"/>
      <c r="F29" s="17" t="s">
        <v>77</v>
      </c>
      <c r="G29" s="17"/>
      <c r="H29" s="17"/>
      <c r="I29" s="17"/>
      <c r="J29" s="14"/>
      <c r="K29" s="14"/>
      <c r="L29" s="17" t="s">
        <v>693</v>
      </c>
      <c r="M29" s="14" t="s">
        <v>31</v>
      </c>
      <c r="N29" s="14" t="s">
        <v>31</v>
      </c>
      <c r="O29" s="334" t="s">
        <v>31</v>
      </c>
      <c r="P29" s="73">
        <f>P30</f>
        <v>250000000</v>
      </c>
      <c r="Q29" s="73">
        <f>Q30</f>
        <v>238000000</v>
      </c>
      <c r="R29" s="74">
        <f>R30</f>
        <v>238000000</v>
      </c>
      <c r="S29" s="334" t="s">
        <v>31</v>
      </c>
      <c r="T29" s="353">
        <f>T30</f>
        <v>238000000</v>
      </c>
      <c r="U29" s="74">
        <f>U30</f>
        <v>238000000</v>
      </c>
      <c r="V29" s="73">
        <f>V30</f>
        <v>2500000</v>
      </c>
      <c r="W29" s="31"/>
      <c r="X29" s="32"/>
      <c r="Y29" s="28">
        <v>2</v>
      </c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 s="4" customFormat="1" ht="37.5" customHeight="1" x14ac:dyDescent="0.25">
      <c r="A30" s="64">
        <v>1</v>
      </c>
      <c r="B30" s="65">
        <v>4</v>
      </c>
      <c r="C30" s="65">
        <v>1</v>
      </c>
      <c r="D30" s="66">
        <v>2.04</v>
      </c>
      <c r="E30" s="65">
        <v>4</v>
      </c>
      <c r="F30" s="67" t="s">
        <v>79</v>
      </c>
      <c r="G30" s="17"/>
      <c r="H30" s="17"/>
      <c r="I30" s="17"/>
      <c r="J30" s="14"/>
      <c r="K30" s="20" t="s">
        <v>686</v>
      </c>
      <c r="L30" s="15" t="s">
        <v>81</v>
      </c>
      <c r="M30" s="20" t="s">
        <v>694</v>
      </c>
      <c r="N30" s="20" t="s">
        <v>694</v>
      </c>
      <c r="O30" s="149" t="s">
        <v>694</v>
      </c>
      <c r="P30" s="75">
        <v>250000000</v>
      </c>
      <c r="Q30" s="75">
        <v>238000000</v>
      </c>
      <c r="R30" s="76">
        <v>238000000</v>
      </c>
      <c r="S30" s="149" t="s">
        <v>694</v>
      </c>
      <c r="T30" s="183">
        <v>238000000</v>
      </c>
      <c r="U30" s="76">
        <v>238000000</v>
      </c>
      <c r="V30" s="68">
        <v>2500000</v>
      </c>
      <c r="W30" s="31"/>
      <c r="X30" s="32" t="s">
        <v>107</v>
      </c>
      <c r="Y30" s="28">
        <v>3</v>
      </c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</row>
    <row r="31" spans="1:45" s="4" customFormat="1" ht="37.5" customHeight="1" x14ac:dyDescent="0.25">
      <c r="A31" s="70">
        <v>1</v>
      </c>
      <c r="B31" s="71">
        <v>4</v>
      </c>
      <c r="C31" s="71">
        <v>1</v>
      </c>
      <c r="D31" s="72">
        <v>2.0499999999999998</v>
      </c>
      <c r="E31" s="67"/>
      <c r="F31" s="17" t="s">
        <v>83</v>
      </c>
      <c r="G31" s="17"/>
      <c r="H31" s="17"/>
      <c r="I31" s="17"/>
      <c r="J31" s="14"/>
      <c r="K31" s="14"/>
      <c r="L31" s="17" t="s">
        <v>695</v>
      </c>
      <c r="M31" s="14" t="s">
        <v>31</v>
      </c>
      <c r="N31" s="14" t="s">
        <v>31</v>
      </c>
      <c r="O31" s="334" t="s">
        <v>31</v>
      </c>
      <c r="P31" s="73">
        <f>SUM(P32:P35)</f>
        <v>900000</v>
      </c>
      <c r="Q31" s="73">
        <f>SUM(Q32:Q35)</f>
        <v>22800000</v>
      </c>
      <c r="R31" s="74">
        <f>SUM(R32:R35)</f>
        <v>22800000</v>
      </c>
      <c r="S31" s="334" t="s">
        <v>31</v>
      </c>
      <c r="T31" s="353">
        <f>SUM(T32:T35)</f>
        <v>22800000</v>
      </c>
      <c r="U31" s="74">
        <f>SUM(U32:U35)</f>
        <v>22800000</v>
      </c>
      <c r="V31" s="73">
        <f>SUM(V32:V35)</f>
        <v>48000000</v>
      </c>
      <c r="W31" s="31"/>
      <c r="X31" s="32"/>
      <c r="Y31" s="28">
        <v>2</v>
      </c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1:45" s="4" customFormat="1" ht="37.5" customHeight="1" x14ac:dyDescent="0.25">
      <c r="A32" s="64">
        <v>1</v>
      </c>
      <c r="B32" s="65">
        <v>4</v>
      </c>
      <c r="C32" s="65">
        <v>1</v>
      </c>
      <c r="D32" s="66">
        <v>2.0499999999999998</v>
      </c>
      <c r="E32" s="65">
        <v>2</v>
      </c>
      <c r="F32" s="67" t="s">
        <v>85</v>
      </c>
      <c r="G32" s="17"/>
      <c r="H32" s="17"/>
      <c r="I32" s="17"/>
      <c r="J32" s="14"/>
      <c r="K32" s="20" t="s">
        <v>686</v>
      </c>
      <c r="L32" s="67" t="s">
        <v>696</v>
      </c>
      <c r="M32" s="20" t="s">
        <v>88</v>
      </c>
      <c r="N32" s="20" t="s">
        <v>88</v>
      </c>
      <c r="O32" s="149" t="s">
        <v>88</v>
      </c>
      <c r="P32" s="68">
        <v>0</v>
      </c>
      <c r="Q32" s="68">
        <v>0</v>
      </c>
      <c r="R32" s="69">
        <v>0</v>
      </c>
      <c r="S32" s="149" t="s">
        <v>88</v>
      </c>
      <c r="T32" s="357">
        <v>0</v>
      </c>
      <c r="U32" s="69">
        <v>0</v>
      </c>
      <c r="V32" s="68">
        <v>20000000</v>
      </c>
      <c r="W32" s="31"/>
      <c r="X32" s="32" t="s">
        <v>107</v>
      </c>
      <c r="Y32" s="28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  <row r="33" spans="1:45" s="4" customFormat="1" ht="37.5" customHeight="1" x14ac:dyDescent="0.25">
      <c r="A33" s="64">
        <v>1</v>
      </c>
      <c r="B33" s="65">
        <v>4</v>
      </c>
      <c r="C33" s="65">
        <v>1</v>
      </c>
      <c r="D33" s="66">
        <v>2.0499999999999998</v>
      </c>
      <c r="E33" s="65">
        <v>3</v>
      </c>
      <c r="F33" s="67" t="s">
        <v>89</v>
      </c>
      <c r="G33" s="17"/>
      <c r="H33" s="17"/>
      <c r="I33" s="17"/>
      <c r="J33" s="14"/>
      <c r="K33" s="20" t="s">
        <v>80</v>
      </c>
      <c r="L33" s="67" t="s">
        <v>697</v>
      </c>
      <c r="M33" s="20" t="s">
        <v>82</v>
      </c>
      <c r="N33" s="20" t="s">
        <v>82</v>
      </c>
      <c r="O33" s="149" t="s">
        <v>82</v>
      </c>
      <c r="P33" s="75">
        <v>300000</v>
      </c>
      <c r="Q33" s="75">
        <v>300000</v>
      </c>
      <c r="R33" s="76">
        <v>300000</v>
      </c>
      <c r="S33" s="149" t="s">
        <v>82</v>
      </c>
      <c r="T33" s="183">
        <v>300000</v>
      </c>
      <c r="U33" s="76">
        <v>300000</v>
      </c>
      <c r="V33" s="68">
        <v>10000000</v>
      </c>
      <c r="W33" s="31"/>
      <c r="X33" s="32" t="s">
        <v>107</v>
      </c>
      <c r="Y33" s="28">
        <v>3</v>
      </c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</row>
    <row r="34" spans="1:45" s="4" customFormat="1" ht="37.5" customHeight="1" x14ac:dyDescent="0.25">
      <c r="A34" s="64"/>
      <c r="B34" s="65"/>
      <c r="C34" s="65"/>
      <c r="D34" s="66"/>
      <c r="E34" s="65"/>
      <c r="F34" s="67" t="s">
        <v>91</v>
      </c>
      <c r="G34" s="67"/>
      <c r="H34" s="67"/>
      <c r="I34" s="67"/>
      <c r="J34" s="20"/>
      <c r="K34" s="20"/>
      <c r="L34" s="67" t="s">
        <v>698</v>
      </c>
      <c r="M34" s="20" t="s">
        <v>699</v>
      </c>
      <c r="N34" s="20" t="s">
        <v>700</v>
      </c>
      <c r="O34" s="149" t="s">
        <v>700</v>
      </c>
      <c r="P34" s="68">
        <v>300000</v>
      </c>
      <c r="Q34" s="68">
        <f>30*250000</f>
        <v>7500000</v>
      </c>
      <c r="R34" s="69">
        <f>30*250000</f>
        <v>7500000</v>
      </c>
      <c r="S34" s="149" t="s">
        <v>700</v>
      </c>
      <c r="T34" s="357">
        <f>30*250000</f>
        <v>7500000</v>
      </c>
      <c r="U34" s="69">
        <f>30*250000</f>
        <v>7500000</v>
      </c>
      <c r="V34" s="68">
        <v>4000000</v>
      </c>
      <c r="W34" s="31"/>
      <c r="X34" s="237" t="s">
        <v>107</v>
      </c>
      <c r="Y34" s="28">
        <v>3</v>
      </c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</row>
    <row r="35" spans="1:45" s="4" customFormat="1" ht="37.5" customHeight="1" x14ac:dyDescent="0.25">
      <c r="A35" s="64"/>
      <c r="B35" s="65"/>
      <c r="C35" s="65"/>
      <c r="D35" s="66"/>
      <c r="E35" s="65"/>
      <c r="F35" s="67" t="s">
        <v>95</v>
      </c>
      <c r="G35" s="67"/>
      <c r="H35" s="67"/>
      <c r="I35" s="67"/>
      <c r="J35" s="20"/>
      <c r="K35" s="20"/>
      <c r="L35" s="67" t="s">
        <v>96</v>
      </c>
      <c r="M35" s="20" t="s">
        <v>699</v>
      </c>
      <c r="N35" s="20" t="s">
        <v>700</v>
      </c>
      <c r="O35" s="149" t="s">
        <v>700</v>
      </c>
      <c r="P35" s="68">
        <v>300000</v>
      </c>
      <c r="Q35" s="68">
        <f>30*250000*2</f>
        <v>15000000</v>
      </c>
      <c r="R35" s="69">
        <f>30*250000*2</f>
        <v>15000000</v>
      </c>
      <c r="S35" s="149" t="s">
        <v>700</v>
      </c>
      <c r="T35" s="357">
        <f>30*250000*2</f>
        <v>15000000</v>
      </c>
      <c r="U35" s="69">
        <f>30*250000*2</f>
        <v>15000000</v>
      </c>
      <c r="V35" s="68">
        <v>14000000</v>
      </c>
      <c r="W35" s="31"/>
      <c r="X35" s="237" t="s">
        <v>107</v>
      </c>
      <c r="Y35" s="28">
        <v>3</v>
      </c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</row>
    <row r="36" spans="1:45" s="4" customFormat="1" ht="37.5" customHeight="1" x14ac:dyDescent="0.25">
      <c r="A36" s="70">
        <v>1</v>
      </c>
      <c r="B36" s="71">
        <v>4</v>
      </c>
      <c r="C36" s="71">
        <v>1</v>
      </c>
      <c r="D36" s="72">
        <v>2.06</v>
      </c>
      <c r="E36" s="67"/>
      <c r="F36" s="17" t="s">
        <v>97</v>
      </c>
      <c r="G36" s="17"/>
      <c r="H36" s="17"/>
      <c r="I36" s="17"/>
      <c r="J36" s="14"/>
      <c r="K36" s="14"/>
      <c r="L36" s="17" t="s">
        <v>701</v>
      </c>
      <c r="M36" s="14" t="s">
        <v>31</v>
      </c>
      <c r="N36" s="14" t="s">
        <v>31</v>
      </c>
      <c r="O36" s="334" t="s">
        <v>31</v>
      </c>
      <c r="P36" s="73">
        <f>SUM(P37:P45)</f>
        <v>349300000</v>
      </c>
      <c r="Q36" s="73">
        <f>SUM(Q37:Q45)</f>
        <v>359300000</v>
      </c>
      <c r="R36" s="74">
        <f>SUM(R37:R45)</f>
        <v>359300000</v>
      </c>
      <c r="S36" s="334" t="s">
        <v>31</v>
      </c>
      <c r="T36" s="353">
        <f>SUM(T37:T45)</f>
        <v>379300000</v>
      </c>
      <c r="U36" s="74">
        <f>SUM(U37:U45)</f>
        <v>379300000</v>
      </c>
      <c r="V36" s="73">
        <f>SUM(V37:V45)</f>
        <v>602908500</v>
      </c>
      <c r="W36" s="31"/>
      <c r="X36" s="32"/>
      <c r="Y36" s="28">
        <v>2</v>
      </c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</row>
    <row r="37" spans="1:45" s="4" customFormat="1" ht="37.5" customHeight="1" x14ac:dyDescent="0.25">
      <c r="A37" s="64">
        <v>1</v>
      </c>
      <c r="B37" s="65">
        <v>4</v>
      </c>
      <c r="C37" s="65">
        <v>1</v>
      </c>
      <c r="D37" s="66">
        <v>2.06</v>
      </c>
      <c r="E37" s="65">
        <v>1</v>
      </c>
      <c r="F37" s="67" t="s">
        <v>99</v>
      </c>
      <c r="G37" s="17"/>
      <c r="H37" s="17"/>
      <c r="I37" s="17"/>
      <c r="J37" s="14"/>
      <c r="K37" s="20" t="s">
        <v>686</v>
      </c>
      <c r="L37" s="67" t="s">
        <v>100</v>
      </c>
      <c r="M37" s="20" t="s">
        <v>110</v>
      </c>
      <c r="N37" s="20" t="s">
        <v>110</v>
      </c>
      <c r="O37" s="149" t="s">
        <v>110</v>
      </c>
      <c r="P37" s="68">
        <v>4000000</v>
      </c>
      <c r="Q37" s="68">
        <v>4000000</v>
      </c>
      <c r="R37" s="69">
        <v>4000000</v>
      </c>
      <c r="S37" s="149" t="s">
        <v>110</v>
      </c>
      <c r="T37" s="357">
        <v>4000000</v>
      </c>
      <c r="U37" s="69">
        <v>4000000</v>
      </c>
      <c r="V37" s="68">
        <v>2000000</v>
      </c>
      <c r="W37" s="31"/>
      <c r="X37" s="32" t="s">
        <v>107</v>
      </c>
      <c r="Y37" s="28">
        <v>3</v>
      </c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</row>
    <row r="38" spans="1:45" s="4" customFormat="1" ht="37.5" customHeight="1" x14ac:dyDescent="0.25">
      <c r="A38" s="64">
        <v>1</v>
      </c>
      <c r="B38" s="65">
        <v>4</v>
      </c>
      <c r="C38" s="65">
        <v>1</v>
      </c>
      <c r="D38" s="66">
        <v>2.06</v>
      </c>
      <c r="E38" s="65">
        <v>2</v>
      </c>
      <c r="F38" s="67" t="s">
        <v>104</v>
      </c>
      <c r="G38" s="17"/>
      <c r="H38" s="17"/>
      <c r="I38" s="17"/>
      <c r="J38" s="14"/>
      <c r="K38" s="20"/>
      <c r="L38" s="67" t="s">
        <v>702</v>
      </c>
      <c r="M38" s="20" t="s">
        <v>703</v>
      </c>
      <c r="N38" s="20" t="s">
        <v>703</v>
      </c>
      <c r="O38" s="149" t="s">
        <v>704</v>
      </c>
      <c r="P38" s="68"/>
      <c r="Q38" s="68"/>
      <c r="R38" s="69"/>
      <c r="S38" s="149" t="s">
        <v>704</v>
      </c>
      <c r="T38" s="357">
        <v>20000000</v>
      </c>
      <c r="U38" s="357">
        <v>20000000</v>
      </c>
      <c r="V38" s="68">
        <v>30000000</v>
      </c>
      <c r="W38" s="31"/>
      <c r="X38" s="32" t="s">
        <v>107</v>
      </c>
      <c r="Y38" s="28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</row>
    <row r="39" spans="1:45" s="4" customFormat="1" ht="37.5" customHeight="1" x14ac:dyDescent="0.25">
      <c r="A39" s="64">
        <v>1</v>
      </c>
      <c r="B39" s="65">
        <v>4</v>
      </c>
      <c r="C39" s="65">
        <v>1</v>
      </c>
      <c r="D39" s="66">
        <v>2.06</v>
      </c>
      <c r="E39" s="65">
        <v>3</v>
      </c>
      <c r="F39" s="67" t="s">
        <v>108</v>
      </c>
      <c r="G39" s="17"/>
      <c r="H39" s="17"/>
      <c r="I39" s="17"/>
      <c r="J39" s="14"/>
      <c r="K39" s="20" t="s">
        <v>686</v>
      </c>
      <c r="L39" s="67" t="s">
        <v>109</v>
      </c>
      <c r="M39" s="20" t="s">
        <v>705</v>
      </c>
      <c r="N39" s="20" t="s">
        <v>705</v>
      </c>
      <c r="O39" s="149" t="s">
        <v>705</v>
      </c>
      <c r="P39" s="68">
        <v>7000000</v>
      </c>
      <c r="Q39" s="68">
        <v>7000000</v>
      </c>
      <c r="R39" s="69">
        <v>7000000</v>
      </c>
      <c r="S39" s="149" t="s">
        <v>705</v>
      </c>
      <c r="T39" s="357">
        <v>7000000</v>
      </c>
      <c r="U39" s="69">
        <v>7000000</v>
      </c>
      <c r="V39" s="68">
        <v>5000000</v>
      </c>
      <c r="W39" s="31"/>
      <c r="X39" s="32" t="s">
        <v>107</v>
      </c>
      <c r="Y39" s="28">
        <v>3</v>
      </c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</row>
    <row r="40" spans="1:45" s="4" customFormat="1" ht="37.5" customHeight="1" x14ac:dyDescent="0.25">
      <c r="A40" s="64">
        <v>1</v>
      </c>
      <c r="B40" s="65">
        <v>4</v>
      </c>
      <c r="C40" s="65">
        <v>1</v>
      </c>
      <c r="D40" s="66">
        <v>2.06</v>
      </c>
      <c r="E40" s="65">
        <v>4</v>
      </c>
      <c r="F40" s="67" t="s">
        <v>111</v>
      </c>
      <c r="G40" s="17"/>
      <c r="H40" s="17"/>
      <c r="I40" s="17"/>
      <c r="J40" s="14"/>
      <c r="K40" s="20" t="s">
        <v>686</v>
      </c>
      <c r="L40" s="67" t="s">
        <v>112</v>
      </c>
      <c r="M40" s="20" t="s">
        <v>101</v>
      </c>
      <c r="N40" s="20" t="s">
        <v>101</v>
      </c>
      <c r="O40" s="149" t="s">
        <v>101</v>
      </c>
      <c r="P40" s="68">
        <v>45000000</v>
      </c>
      <c r="Q40" s="68">
        <v>50000000</v>
      </c>
      <c r="R40" s="69">
        <v>50000000</v>
      </c>
      <c r="S40" s="149" t="s">
        <v>101</v>
      </c>
      <c r="T40" s="357">
        <v>50000000</v>
      </c>
      <c r="U40" s="69">
        <v>50000000</v>
      </c>
      <c r="V40" s="68">
        <v>28660000</v>
      </c>
      <c r="W40" s="31"/>
      <c r="X40" s="32" t="s">
        <v>107</v>
      </c>
      <c r="Y40" s="28">
        <v>3</v>
      </c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</row>
    <row r="41" spans="1:45" s="4" customFormat="1" ht="37.5" customHeight="1" x14ac:dyDescent="0.25">
      <c r="A41" s="64">
        <v>1</v>
      </c>
      <c r="B41" s="65">
        <v>4</v>
      </c>
      <c r="C41" s="65">
        <v>1</v>
      </c>
      <c r="D41" s="66">
        <v>2.06</v>
      </c>
      <c r="E41" s="65">
        <v>5</v>
      </c>
      <c r="F41" s="67" t="s">
        <v>113</v>
      </c>
      <c r="G41" s="17"/>
      <c r="H41" s="17"/>
      <c r="I41" s="17"/>
      <c r="J41" s="14"/>
      <c r="K41" s="20" t="s">
        <v>686</v>
      </c>
      <c r="L41" s="67" t="s">
        <v>114</v>
      </c>
      <c r="M41" s="20" t="s">
        <v>101</v>
      </c>
      <c r="N41" s="20" t="s">
        <v>101</v>
      </c>
      <c r="O41" s="149" t="s">
        <v>101</v>
      </c>
      <c r="P41" s="68">
        <v>25000000</v>
      </c>
      <c r="Q41" s="68">
        <v>30000000</v>
      </c>
      <c r="R41" s="69">
        <v>30000000</v>
      </c>
      <c r="S41" s="149" t="s">
        <v>101</v>
      </c>
      <c r="T41" s="357">
        <v>30000000</v>
      </c>
      <c r="U41" s="69">
        <v>30000000</v>
      </c>
      <c r="V41" s="68">
        <v>164948500</v>
      </c>
      <c r="W41" s="31"/>
      <c r="X41" s="32" t="s">
        <v>107</v>
      </c>
      <c r="Y41" s="28">
        <v>3</v>
      </c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</row>
    <row r="42" spans="1:45" s="4" customFormat="1" ht="37.5" customHeight="1" x14ac:dyDescent="0.25">
      <c r="A42" s="64">
        <v>1</v>
      </c>
      <c r="B42" s="65">
        <v>4</v>
      </c>
      <c r="C42" s="65">
        <v>1</v>
      </c>
      <c r="D42" s="66">
        <v>2.06</v>
      </c>
      <c r="E42" s="65">
        <v>6</v>
      </c>
      <c r="F42" s="67" t="s">
        <v>115</v>
      </c>
      <c r="G42" s="17"/>
      <c r="H42" s="17"/>
      <c r="I42" s="17"/>
      <c r="J42" s="14"/>
      <c r="K42" s="20" t="s">
        <v>686</v>
      </c>
      <c r="L42" s="67" t="s">
        <v>116</v>
      </c>
      <c r="M42" s="20" t="s">
        <v>82</v>
      </c>
      <c r="N42" s="20" t="s">
        <v>82</v>
      </c>
      <c r="O42" s="149" t="s">
        <v>82</v>
      </c>
      <c r="P42" s="68">
        <v>3000000</v>
      </c>
      <c r="Q42" s="68">
        <v>3000000</v>
      </c>
      <c r="R42" s="69">
        <v>3000000</v>
      </c>
      <c r="S42" s="149" t="s">
        <v>82</v>
      </c>
      <c r="T42" s="357">
        <v>3000000</v>
      </c>
      <c r="U42" s="69">
        <v>3000000</v>
      </c>
      <c r="V42" s="68">
        <v>4800000</v>
      </c>
      <c r="W42" s="31"/>
      <c r="X42" s="32" t="s">
        <v>107</v>
      </c>
      <c r="Y42" s="28">
        <v>3</v>
      </c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</row>
    <row r="43" spans="1:45" s="4" customFormat="1" ht="37.5" customHeight="1" x14ac:dyDescent="0.25">
      <c r="A43" s="64">
        <v>1</v>
      </c>
      <c r="B43" s="65">
        <v>4</v>
      </c>
      <c r="C43" s="65">
        <v>1</v>
      </c>
      <c r="D43" s="66">
        <v>2.06</v>
      </c>
      <c r="E43" s="65">
        <v>7</v>
      </c>
      <c r="F43" s="67" t="s">
        <v>118</v>
      </c>
      <c r="G43" s="17"/>
      <c r="H43" s="17"/>
      <c r="I43" s="17"/>
      <c r="J43" s="14"/>
      <c r="K43" s="20" t="s">
        <v>686</v>
      </c>
      <c r="L43" s="67" t="s">
        <v>119</v>
      </c>
      <c r="M43" s="20" t="s">
        <v>101</v>
      </c>
      <c r="N43" s="20" t="s">
        <v>101</v>
      </c>
      <c r="O43" s="149" t="s">
        <v>101</v>
      </c>
      <c r="P43" s="68">
        <v>45000000</v>
      </c>
      <c r="Q43" s="68">
        <v>45000000</v>
      </c>
      <c r="R43" s="69">
        <v>45000000</v>
      </c>
      <c r="S43" s="149" t="s">
        <v>101</v>
      </c>
      <c r="T43" s="357">
        <v>45000000</v>
      </c>
      <c r="U43" s="69">
        <v>45000000</v>
      </c>
      <c r="V43" s="68">
        <v>62500000</v>
      </c>
      <c r="W43" s="31"/>
      <c r="X43" s="32" t="s">
        <v>107</v>
      </c>
      <c r="Y43" s="28">
        <v>3</v>
      </c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</row>
    <row r="44" spans="1:45" s="4" customFormat="1" ht="37.5" customHeight="1" x14ac:dyDescent="0.25">
      <c r="A44" s="64">
        <v>1</v>
      </c>
      <c r="B44" s="65">
        <v>4</v>
      </c>
      <c r="C44" s="65">
        <v>1</v>
      </c>
      <c r="D44" s="66">
        <v>2.06</v>
      </c>
      <c r="E44" s="65">
        <v>9</v>
      </c>
      <c r="F44" s="67" t="s">
        <v>120</v>
      </c>
      <c r="G44" s="17"/>
      <c r="H44" s="17"/>
      <c r="I44" s="17"/>
      <c r="J44" s="14"/>
      <c r="K44" s="20" t="s">
        <v>686</v>
      </c>
      <c r="L44" s="67" t="s">
        <v>121</v>
      </c>
      <c r="M44" s="20" t="s">
        <v>122</v>
      </c>
      <c r="N44" s="20" t="s">
        <v>122</v>
      </c>
      <c r="O44" s="149" t="s">
        <v>122</v>
      </c>
      <c r="P44" s="68">
        <v>220000000</v>
      </c>
      <c r="Q44" s="68">
        <v>220000000</v>
      </c>
      <c r="R44" s="69">
        <v>220000000</v>
      </c>
      <c r="S44" s="149" t="s">
        <v>122</v>
      </c>
      <c r="T44" s="357">
        <v>220000000</v>
      </c>
      <c r="U44" s="69">
        <v>220000000</v>
      </c>
      <c r="V44" s="68">
        <v>300000000</v>
      </c>
      <c r="W44" s="31"/>
      <c r="X44" s="32" t="s">
        <v>107</v>
      </c>
      <c r="Y44" s="28">
        <v>3</v>
      </c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</row>
    <row r="45" spans="1:45" s="4" customFormat="1" ht="37.5" customHeight="1" x14ac:dyDescent="0.25">
      <c r="A45" s="64">
        <v>1</v>
      </c>
      <c r="B45" s="65">
        <v>4</v>
      </c>
      <c r="C45" s="65">
        <v>1</v>
      </c>
      <c r="D45" s="66">
        <v>2.06</v>
      </c>
      <c r="E45" s="85">
        <v>10</v>
      </c>
      <c r="F45" s="67" t="s">
        <v>123</v>
      </c>
      <c r="G45" s="17"/>
      <c r="H45" s="17"/>
      <c r="I45" s="17"/>
      <c r="J45" s="14"/>
      <c r="K45" s="20" t="s">
        <v>686</v>
      </c>
      <c r="L45" s="67" t="s">
        <v>706</v>
      </c>
      <c r="M45" s="20" t="s">
        <v>497</v>
      </c>
      <c r="N45" s="20" t="s">
        <v>497</v>
      </c>
      <c r="O45" s="149" t="s">
        <v>497</v>
      </c>
      <c r="P45" s="68">
        <v>300000</v>
      </c>
      <c r="Q45" s="68">
        <v>300000</v>
      </c>
      <c r="R45" s="69">
        <v>300000</v>
      </c>
      <c r="S45" s="149" t="s">
        <v>497</v>
      </c>
      <c r="T45" s="357">
        <v>300000</v>
      </c>
      <c r="U45" s="69">
        <v>300000</v>
      </c>
      <c r="V45" s="68">
        <v>5000000</v>
      </c>
      <c r="W45" s="31"/>
      <c r="X45" s="32" t="s">
        <v>107</v>
      </c>
      <c r="Y45" s="28">
        <v>3</v>
      </c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</row>
    <row r="46" spans="1:45" s="4" customFormat="1" ht="37.5" customHeight="1" x14ac:dyDescent="0.25">
      <c r="A46" s="70">
        <v>1</v>
      </c>
      <c r="B46" s="71">
        <v>4</v>
      </c>
      <c r="C46" s="71">
        <v>1</v>
      </c>
      <c r="D46" s="72">
        <v>2.0699999999999998</v>
      </c>
      <c r="E46" s="143"/>
      <c r="F46" s="16" t="s">
        <v>125</v>
      </c>
      <c r="G46" s="17"/>
      <c r="H46" s="17"/>
      <c r="I46" s="17"/>
      <c r="J46" s="14"/>
      <c r="K46" s="14"/>
      <c r="L46" s="16" t="s">
        <v>707</v>
      </c>
      <c r="M46" s="14" t="s">
        <v>31</v>
      </c>
      <c r="N46" s="14" t="s">
        <v>31</v>
      </c>
      <c r="O46" s="334" t="s">
        <v>31</v>
      </c>
      <c r="P46" s="73"/>
      <c r="Q46" s="73"/>
      <c r="R46" s="74"/>
      <c r="S46" s="334" t="s">
        <v>31</v>
      </c>
      <c r="T46" s="353"/>
      <c r="U46" s="74"/>
      <c r="V46" s="73">
        <f>SUM(V47:V52)</f>
        <v>172391500</v>
      </c>
      <c r="W46" s="31"/>
      <c r="X46" s="105"/>
      <c r="Y46" s="106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</row>
    <row r="47" spans="1:45" s="4" customFormat="1" ht="37.5" customHeight="1" x14ac:dyDescent="0.25">
      <c r="A47" s="64">
        <v>1</v>
      </c>
      <c r="B47" s="65">
        <v>4</v>
      </c>
      <c r="C47" s="65">
        <v>1</v>
      </c>
      <c r="D47" s="66">
        <v>2.0699999999999998</v>
      </c>
      <c r="E47" s="85"/>
      <c r="F47" s="67" t="s">
        <v>708</v>
      </c>
      <c r="G47" s="17"/>
      <c r="H47" s="17"/>
      <c r="I47" s="17"/>
      <c r="J47" s="14"/>
      <c r="K47" s="20"/>
      <c r="L47" s="67" t="s">
        <v>709</v>
      </c>
      <c r="M47" s="20" t="s">
        <v>710</v>
      </c>
      <c r="N47" s="20" t="s">
        <v>710</v>
      </c>
      <c r="O47" s="149" t="s">
        <v>710</v>
      </c>
      <c r="P47" s="68"/>
      <c r="Q47" s="68"/>
      <c r="R47" s="69"/>
      <c r="S47" s="149" t="s">
        <v>710</v>
      </c>
      <c r="T47" s="357"/>
      <c r="U47" s="69"/>
      <c r="V47" s="68">
        <v>10000000</v>
      </c>
      <c r="W47" s="31"/>
      <c r="X47" s="32"/>
      <c r="Y47" s="28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</row>
    <row r="48" spans="1:45" s="4" customFormat="1" ht="37.5" customHeight="1" x14ac:dyDescent="0.25">
      <c r="A48" s="64">
        <v>1</v>
      </c>
      <c r="B48" s="65">
        <v>4</v>
      </c>
      <c r="C48" s="65">
        <v>1</v>
      </c>
      <c r="D48" s="66">
        <v>2.0699999999999998</v>
      </c>
      <c r="E48" s="85"/>
      <c r="F48" s="67" t="s">
        <v>711</v>
      </c>
      <c r="G48" s="17"/>
      <c r="H48" s="17"/>
      <c r="I48" s="17"/>
      <c r="J48" s="14"/>
      <c r="K48" s="20"/>
      <c r="L48" s="67" t="s">
        <v>712</v>
      </c>
      <c r="M48" s="20" t="s">
        <v>710</v>
      </c>
      <c r="N48" s="20" t="s">
        <v>710</v>
      </c>
      <c r="O48" s="149" t="s">
        <v>710</v>
      </c>
      <c r="P48" s="68"/>
      <c r="Q48" s="68"/>
      <c r="R48" s="69"/>
      <c r="S48" s="149" t="s">
        <v>710</v>
      </c>
      <c r="T48" s="357"/>
      <c r="U48" s="69"/>
      <c r="V48" s="68">
        <v>60000000</v>
      </c>
      <c r="W48" s="31"/>
      <c r="X48" s="32"/>
      <c r="Y48" s="28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</row>
    <row r="49" spans="1:45" s="4" customFormat="1" ht="37.5" customHeight="1" x14ac:dyDescent="0.25">
      <c r="A49" s="64">
        <v>1</v>
      </c>
      <c r="B49" s="65">
        <v>4</v>
      </c>
      <c r="C49" s="65">
        <v>1</v>
      </c>
      <c r="D49" s="66">
        <v>2.0699999999999998</v>
      </c>
      <c r="E49" s="85"/>
      <c r="F49" s="67" t="s">
        <v>713</v>
      </c>
      <c r="G49" s="17"/>
      <c r="H49" s="17"/>
      <c r="I49" s="17"/>
      <c r="J49" s="14"/>
      <c r="K49" s="20"/>
      <c r="L49" s="67" t="s">
        <v>714</v>
      </c>
      <c r="M49" s="20" t="s">
        <v>703</v>
      </c>
      <c r="N49" s="20" t="s">
        <v>703</v>
      </c>
      <c r="O49" s="149" t="s">
        <v>703</v>
      </c>
      <c r="P49" s="68"/>
      <c r="Q49" s="68"/>
      <c r="R49" s="69"/>
      <c r="S49" s="149" t="s">
        <v>703</v>
      </c>
      <c r="T49" s="357"/>
      <c r="U49" s="69"/>
      <c r="V49" s="68">
        <v>15000000</v>
      </c>
      <c r="W49" s="31"/>
      <c r="X49" s="32"/>
      <c r="Y49" s="28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</row>
    <row r="50" spans="1:45" s="4" customFormat="1" ht="37.5" customHeight="1" x14ac:dyDescent="0.25">
      <c r="A50" s="64">
        <v>1</v>
      </c>
      <c r="B50" s="65">
        <v>4</v>
      </c>
      <c r="C50" s="65">
        <v>1</v>
      </c>
      <c r="D50" s="66">
        <v>2.0699999999999998</v>
      </c>
      <c r="E50" s="85"/>
      <c r="F50" s="67" t="s">
        <v>715</v>
      </c>
      <c r="G50" s="17"/>
      <c r="H50" s="17"/>
      <c r="I50" s="17"/>
      <c r="J50" s="14"/>
      <c r="K50" s="20"/>
      <c r="L50" s="67" t="s">
        <v>716</v>
      </c>
      <c r="M50" s="20" t="s">
        <v>710</v>
      </c>
      <c r="N50" s="20" t="s">
        <v>710</v>
      </c>
      <c r="O50" s="149" t="s">
        <v>710</v>
      </c>
      <c r="P50" s="68"/>
      <c r="Q50" s="68"/>
      <c r="R50" s="69"/>
      <c r="S50" s="149" t="s">
        <v>710</v>
      </c>
      <c r="T50" s="357"/>
      <c r="U50" s="69"/>
      <c r="V50" s="68">
        <v>47391500</v>
      </c>
      <c r="W50" s="31"/>
      <c r="X50" s="32"/>
      <c r="Y50" s="28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</row>
    <row r="51" spans="1:45" s="4" customFormat="1" ht="37.5" customHeight="1" x14ac:dyDescent="0.25">
      <c r="A51" s="64">
        <v>1</v>
      </c>
      <c r="B51" s="65">
        <v>4</v>
      </c>
      <c r="C51" s="65">
        <v>1</v>
      </c>
      <c r="D51" s="66">
        <v>2.0699999999999998</v>
      </c>
      <c r="E51" s="85"/>
      <c r="F51" s="67" t="s">
        <v>717</v>
      </c>
      <c r="G51" s="17"/>
      <c r="H51" s="17"/>
      <c r="I51" s="17"/>
      <c r="J51" s="14"/>
      <c r="K51" s="20"/>
      <c r="L51" s="67" t="s">
        <v>718</v>
      </c>
      <c r="M51" s="20" t="s">
        <v>710</v>
      </c>
      <c r="N51" s="20" t="s">
        <v>710</v>
      </c>
      <c r="O51" s="149" t="s">
        <v>710</v>
      </c>
      <c r="P51" s="68"/>
      <c r="Q51" s="68"/>
      <c r="R51" s="69"/>
      <c r="S51" s="149" t="s">
        <v>710</v>
      </c>
      <c r="T51" s="357"/>
      <c r="U51" s="69"/>
      <c r="V51" s="68">
        <v>20000000</v>
      </c>
      <c r="W51" s="31"/>
      <c r="X51" s="32"/>
      <c r="Y51" s="28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</row>
    <row r="52" spans="1:45" s="4" customFormat="1" ht="37.5" customHeight="1" x14ac:dyDescent="0.25">
      <c r="A52" s="64">
        <v>1</v>
      </c>
      <c r="B52" s="65">
        <v>4</v>
      </c>
      <c r="C52" s="65">
        <v>1</v>
      </c>
      <c r="D52" s="66">
        <v>2.0699999999999998</v>
      </c>
      <c r="E52" s="85"/>
      <c r="F52" s="67" t="s">
        <v>719</v>
      </c>
      <c r="G52" s="17"/>
      <c r="H52" s="17"/>
      <c r="I52" s="17"/>
      <c r="J52" s="14"/>
      <c r="K52" s="20"/>
      <c r="L52" s="67" t="s">
        <v>720</v>
      </c>
      <c r="M52" s="20" t="s">
        <v>129</v>
      </c>
      <c r="N52" s="20" t="s">
        <v>129</v>
      </c>
      <c r="O52" s="149" t="s">
        <v>129</v>
      </c>
      <c r="P52" s="68"/>
      <c r="Q52" s="68"/>
      <c r="R52" s="69"/>
      <c r="S52" s="149" t="s">
        <v>129</v>
      </c>
      <c r="T52" s="357"/>
      <c r="U52" s="69"/>
      <c r="V52" s="68">
        <v>20000000</v>
      </c>
      <c r="W52" s="31"/>
      <c r="X52" s="32"/>
      <c r="Y52" s="28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</row>
    <row r="53" spans="1:45" s="4" customFormat="1" ht="37.5" customHeight="1" x14ac:dyDescent="0.25">
      <c r="A53" s="70">
        <v>1</v>
      </c>
      <c r="B53" s="71">
        <v>4</v>
      </c>
      <c r="C53" s="71">
        <v>1</v>
      </c>
      <c r="D53" s="72">
        <v>2.08</v>
      </c>
      <c r="E53" s="67"/>
      <c r="F53" s="17" t="s">
        <v>132</v>
      </c>
      <c r="G53" s="17"/>
      <c r="H53" s="17"/>
      <c r="I53" s="17"/>
      <c r="J53" s="14"/>
      <c r="K53" s="14"/>
      <c r="L53" s="17" t="s">
        <v>721</v>
      </c>
      <c r="M53" s="14" t="s">
        <v>134</v>
      </c>
      <c r="N53" s="14" t="s">
        <v>134</v>
      </c>
      <c r="O53" s="334" t="s">
        <v>134</v>
      </c>
      <c r="P53" s="73">
        <f>SUM(P54:P57)</f>
        <v>1743290000</v>
      </c>
      <c r="Q53" s="73">
        <f>SUM(Q54:Q57)</f>
        <v>1752290000</v>
      </c>
      <c r="R53" s="74">
        <f>SUM(R54:R57)</f>
        <v>1752290000</v>
      </c>
      <c r="S53" s="334" t="s">
        <v>134</v>
      </c>
      <c r="T53" s="353">
        <f>SUM(T54:T57)</f>
        <v>1752290000</v>
      </c>
      <c r="U53" s="74">
        <f>SUM(U54:U57)</f>
        <v>1752290000</v>
      </c>
      <c r="V53" s="73">
        <f>SUM(V54:V57)</f>
        <v>1595390000</v>
      </c>
      <c r="W53" s="31"/>
      <c r="X53" s="32"/>
      <c r="Y53" s="28">
        <v>2</v>
      </c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45" s="4" customFormat="1" ht="37.5" customHeight="1" x14ac:dyDescent="0.25">
      <c r="A54" s="64">
        <v>1</v>
      </c>
      <c r="B54" s="65">
        <v>4</v>
      </c>
      <c r="C54" s="65">
        <v>1</v>
      </c>
      <c r="D54" s="66">
        <v>2.08</v>
      </c>
      <c r="E54" s="65">
        <v>1</v>
      </c>
      <c r="F54" s="67" t="s">
        <v>135</v>
      </c>
      <c r="G54" s="17"/>
      <c r="H54" s="17"/>
      <c r="I54" s="17"/>
      <c r="J54" s="14"/>
      <c r="K54" s="20" t="s">
        <v>686</v>
      </c>
      <c r="L54" s="67" t="s">
        <v>136</v>
      </c>
      <c r="M54" s="20" t="s">
        <v>66</v>
      </c>
      <c r="N54" s="20" t="s">
        <v>66</v>
      </c>
      <c r="O54" s="149" t="s">
        <v>66</v>
      </c>
      <c r="P54" s="68">
        <v>2000000</v>
      </c>
      <c r="Q54" s="68">
        <v>2000000</v>
      </c>
      <c r="R54" s="69">
        <v>2000000</v>
      </c>
      <c r="S54" s="149" t="s">
        <v>66</v>
      </c>
      <c r="T54" s="357">
        <v>2000000</v>
      </c>
      <c r="U54" s="69">
        <v>2000000</v>
      </c>
      <c r="V54" s="68">
        <v>2000000</v>
      </c>
      <c r="W54" s="31"/>
      <c r="X54" s="32" t="s">
        <v>107</v>
      </c>
      <c r="Y54" s="28">
        <v>3</v>
      </c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</row>
    <row r="55" spans="1:45" s="4" customFormat="1" ht="37.5" customHeight="1" x14ac:dyDescent="0.25">
      <c r="A55" s="64">
        <v>1</v>
      </c>
      <c r="B55" s="65">
        <v>4</v>
      </c>
      <c r="C55" s="65">
        <v>1</v>
      </c>
      <c r="D55" s="66">
        <v>2.08</v>
      </c>
      <c r="E55" s="65">
        <v>2</v>
      </c>
      <c r="F55" s="67" t="s">
        <v>137</v>
      </c>
      <c r="G55" s="17"/>
      <c r="H55" s="17"/>
      <c r="I55" s="17"/>
      <c r="J55" s="14"/>
      <c r="K55" s="20" t="s">
        <v>686</v>
      </c>
      <c r="L55" s="67" t="s">
        <v>138</v>
      </c>
      <c r="M55" s="20" t="s">
        <v>122</v>
      </c>
      <c r="N55" s="20" t="s">
        <v>122</v>
      </c>
      <c r="O55" s="149" t="s">
        <v>122</v>
      </c>
      <c r="P55" s="68">
        <v>117000000</v>
      </c>
      <c r="Q55" s="68">
        <v>117000000</v>
      </c>
      <c r="R55" s="69">
        <v>117000000</v>
      </c>
      <c r="S55" s="149" t="s">
        <v>122</v>
      </c>
      <c r="T55" s="357">
        <v>117000000</v>
      </c>
      <c r="U55" s="69">
        <v>117000000</v>
      </c>
      <c r="V55" s="68">
        <v>500000000</v>
      </c>
      <c r="W55" s="239"/>
      <c r="X55" s="32" t="s">
        <v>107</v>
      </c>
      <c r="Y55" s="28">
        <v>3</v>
      </c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</row>
    <row r="56" spans="1:45" s="4" customFormat="1" ht="37.5" customHeight="1" x14ac:dyDescent="0.25">
      <c r="A56" s="64">
        <v>1</v>
      </c>
      <c r="B56" s="65">
        <v>4</v>
      </c>
      <c r="C56" s="65">
        <v>1</v>
      </c>
      <c r="D56" s="66">
        <v>2.08</v>
      </c>
      <c r="E56" s="65">
        <v>3</v>
      </c>
      <c r="F56" s="67" t="s">
        <v>139</v>
      </c>
      <c r="G56" s="17"/>
      <c r="H56" s="17"/>
      <c r="I56" s="17"/>
      <c r="J56" s="14"/>
      <c r="K56" s="20" t="s">
        <v>686</v>
      </c>
      <c r="L56" s="67" t="s">
        <v>722</v>
      </c>
      <c r="M56" s="20" t="s">
        <v>122</v>
      </c>
      <c r="N56" s="20" t="s">
        <v>122</v>
      </c>
      <c r="O56" s="149" t="s">
        <v>122</v>
      </c>
      <c r="P56" s="68">
        <v>15000000</v>
      </c>
      <c r="Q56" s="68">
        <v>6000000</v>
      </c>
      <c r="R56" s="69">
        <v>6000000</v>
      </c>
      <c r="S56" s="149" t="s">
        <v>122</v>
      </c>
      <c r="T56" s="357">
        <v>6000000</v>
      </c>
      <c r="U56" s="69">
        <v>6000000</v>
      </c>
      <c r="V56" s="68">
        <v>10500000</v>
      </c>
      <c r="W56" s="31"/>
      <c r="X56" s="32" t="s">
        <v>107</v>
      </c>
      <c r="Y56" s="28">
        <v>3</v>
      </c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1:45" s="4" customFormat="1" ht="37.5" customHeight="1" x14ac:dyDescent="0.25">
      <c r="A57" s="64">
        <v>1</v>
      </c>
      <c r="B57" s="65">
        <v>4</v>
      </c>
      <c r="C57" s="65">
        <v>1</v>
      </c>
      <c r="D57" s="66">
        <v>2.08</v>
      </c>
      <c r="E57" s="65">
        <v>4</v>
      </c>
      <c r="F57" s="67" t="s">
        <v>141</v>
      </c>
      <c r="G57" s="17"/>
      <c r="H57" s="17"/>
      <c r="I57" s="17"/>
      <c r="J57" s="14"/>
      <c r="K57" s="20" t="s">
        <v>686</v>
      </c>
      <c r="L57" s="67" t="s">
        <v>142</v>
      </c>
      <c r="M57" s="20" t="s">
        <v>122</v>
      </c>
      <c r="N57" s="20" t="s">
        <v>122</v>
      </c>
      <c r="O57" s="149" t="s">
        <v>122</v>
      </c>
      <c r="P57" s="68">
        <v>1609290000</v>
      </c>
      <c r="Q57" s="68">
        <v>1627290000</v>
      </c>
      <c r="R57" s="69">
        <v>1627290000</v>
      </c>
      <c r="S57" s="149" t="s">
        <v>122</v>
      </c>
      <c r="T57" s="357">
        <v>1627290000</v>
      </c>
      <c r="U57" s="69">
        <v>1627290000</v>
      </c>
      <c r="V57" s="68">
        <v>1082890000</v>
      </c>
      <c r="W57" s="31"/>
      <c r="X57" s="32" t="s">
        <v>107</v>
      </c>
      <c r="Y57" s="28">
        <v>3</v>
      </c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</row>
    <row r="58" spans="1:45" s="4" customFormat="1" ht="37.5" customHeight="1" x14ac:dyDescent="0.25">
      <c r="A58" s="70">
        <v>1</v>
      </c>
      <c r="B58" s="71">
        <v>4</v>
      </c>
      <c r="C58" s="71">
        <v>1</v>
      </c>
      <c r="D58" s="72">
        <v>2.09</v>
      </c>
      <c r="E58" s="67"/>
      <c r="F58" s="17" t="s">
        <v>143</v>
      </c>
      <c r="G58" s="17"/>
      <c r="H58" s="17"/>
      <c r="I58" s="17"/>
      <c r="J58" s="14"/>
      <c r="K58" s="14"/>
      <c r="L58" s="17" t="s">
        <v>723</v>
      </c>
      <c r="M58" s="14" t="s">
        <v>134</v>
      </c>
      <c r="N58" s="14" t="s">
        <v>134</v>
      </c>
      <c r="O58" s="334" t="s">
        <v>134</v>
      </c>
      <c r="P58" s="73">
        <f>SUM(P59:P63)</f>
        <v>26500000</v>
      </c>
      <c r="Q58" s="73">
        <f>SUM(Q59:Q63)</f>
        <v>27930000</v>
      </c>
      <c r="R58" s="74">
        <f>SUM(R59:R63)</f>
        <v>27930000</v>
      </c>
      <c r="S58" s="334" t="s">
        <v>134</v>
      </c>
      <c r="T58" s="353">
        <f>SUM(T59:T63)</f>
        <v>60930000</v>
      </c>
      <c r="U58" s="74">
        <f>SUM(U59:U63)</f>
        <v>60930000</v>
      </c>
      <c r="V58" s="73">
        <f>SUM(V59:V63)</f>
        <v>332000000</v>
      </c>
      <c r="W58" s="31"/>
      <c r="X58" s="237"/>
      <c r="Y58" s="28">
        <v>2</v>
      </c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</row>
    <row r="59" spans="1:45" s="4" customFormat="1" ht="37.5" customHeight="1" x14ac:dyDescent="0.25">
      <c r="A59" s="64">
        <v>1</v>
      </c>
      <c r="B59" s="65">
        <v>4</v>
      </c>
      <c r="C59" s="65">
        <v>1</v>
      </c>
      <c r="D59" s="66">
        <v>2.09</v>
      </c>
      <c r="E59" s="65">
        <v>2</v>
      </c>
      <c r="F59" s="67" t="s">
        <v>145</v>
      </c>
      <c r="G59" s="17"/>
      <c r="H59" s="17"/>
      <c r="I59" s="17"/>
      <c r="J59" s="14"/>
      <c r="K59" s="20" t="s">
        <v>686</v>
      </c>
      <c r="L59" s="67" t="s">
        <v>146</v>
      </c>
      <c r="M59" s="20" t="s">
        <v>724</v>
      </c>
      <c r="N59" s="20" t="s">
        <v>724</v>
      </c>
      <c r="O59" s="149" t="s">
        <v>724</v>
      </c>
      <c r="P59" s="68">
        <v>15000000</v>
      </c>
      <c r="Q59" s="68">
        <v>15000000</v>
      </c>
      <c r="R59" s="69">
        <v>15000000</v>
      </c>
      <c r="S59" s="149" t="s">
        <v>724</v>
      </c>
      <c r="T59" s="357">
        <f>15000000+33000000</f>
        <v>48000000</v>
      </c>
      <c r="U59" s="357">
        <f>15000000+33000000</f>
        <v>48000000</v>
      </c>
      <c r="V59" s="68">
        <v>257000000</v>
      </c>
      <c r="W59" s="31"/>
      <c r="X59" s="237" t="s">
        <v>107</v>
      </c>
      <c r="Y59" s="28">
        <v>3</v>
      </c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</row>
    <row r="60" spans="1:45" s="4" customFormat="1" ht="37.5" customHeight="1" x14ac:dyDescent="0.25">
      <c r="A60" s="64">
        <v>1</v>
      </c>
      <c r="B60" s="65">
        <v>4</v>
      </c>
      <c r="C60" s="65">
        <v>1</v>
      </c>
      <c r="D60" s="66">
        <v>2.09</v>
      </c>
      <c r="E60" s="65">
        <v>6</v>
      </c>
      <c r="F60" s="67" t="s">
        <v>725</v>
      </c>
      <c r="G60" s="67"/>
      <c r="H60" s="67"/>
      <c r="I60" s="67"/>
      <c r="J60" s="20"/>
      <c r="K60" s="20"/>
      <c r="L60" s="67" t="s">
        <v>726</v>
      </c>
      <c r="M60" s="20" t="s">
        <v>710</v>
      </c>
      <c r="N60" s="20" t="s">
        <v>710</v>
      </c>
      <c r="O60" s="149" t="s">
        <v>710</v>
      </c>
      <c r="P60" s="68"/>
      <c r="Q60" s="68"/>
      <c r="R60" s="69"/>
      <c r="S60" s="149" t="s">
        <v>710</v>
      </c>
      <c r="T60" s="357"/>
      <c r="U60" s="69"/>
      <c r="V60" s="68">
        <v>10000000</v>
      </c>
      <c r="W60" s="31"/>
      <c r="X60" s="237"/>
      <c r="Y60" s="28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</row>
    <row r="61" spans="1:45" s="4" customFormat="1" ht="37.5" customHeight="1" x14ac:dyDescent="0.25">
      <c r="A61" s="64">
        <v>1</v>
      </c>
      <c r="B61" s="65">
        <v>4</v>
      </c>
      <c r="C61" s="65">
        <v>1</v>
      </c>
      <c r="D61" s="66">
        <v>2.09</v>
      </c>
      <c r="E61" s="65">
        <v>10</v>
      </c>
      <c r="F61" s="67" t="s">
        <v>727</v>
      </c>
      <c r="G61" s="91"/>
      <c r="H61" s="91"/>
      <c r="I61" s="91"/>
      <c r="J61" s="51"/>
      <c r="K61" s="20"/>
      <c r="L61" s="67" t="s">
        <v>728</v>
      </c>
      <c r="M61" s="20" t="s">
        <v>729</v>
      </c>
      <c r="N61" s="20" t="s">
        <v>729</v>
      </c>
      <c r="O61" s="149" t="s">
        <v>729</v>
      </c>
      <c r="P61" s="68">
        <v>6500000</v>
      </c>
      <c r="Q61" s="68">
        <f>13*610000</f>
        <v>7930000</v>
      </c>
      <c r="R61" s="69">
        <f>13*610000</f>
        <v>7930000</v>
      </c>
      <c r="S61" s="149" t="s">
        <v>729</v>
      </c>
      <c r="T61" s="357">
        <f>13*610000</f>
        <v>7930000</v>
      </c>
      <c r="U61" s="69">
        <f>13*610000</f>
        <v>7930000</v>
      </c>
      <c r="V61" s="68">
        <v>5000000</v>
      </c>
      <c r="W61" s="31"/>
      <c r="X61" s="32" t="s">
        <v>107</v>
      </c>
      <c r="Y61" s="28">
        <v>3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</row>
    <row r="62" spans="1:45" s="4" customFormat="1" ht="37.5" customHeight="1" x14ac:dyDescent="0.25">
      <c r="A62" s="64">
        <v>1</v>
      </c>
      <c r="B62" s="65">
        <v>4</v>
      </c>
      <c r="C62" s="65">
        <v>1</v>
      </c>
      <c r="D62" s="66">
        <v>2.09</v>
      </c>
      <c r="E62" s="20">
        <v>9</v>
      </c>
      <c r="F62" s="67" t="s">
        <v>730</v>
      </c>
      <c r="G62" s="67"/>
      <c r="H62" s="67"/>
      <c r="I62" s="67"/>
      <c r="J62" s="20"/>
      <c r="K62" s="20"/>
      <c r="L62" s="67" t="s">
        <v>153</v>
      </c>
      <c r="M62" s="20" t="s">
        <v>186</v>
      </c>
      <c r="N62" s="20" t="s">
        <v>186</v>
      </c>
      <c r="O62" s="149" t="s">
        <v>186</v>
      </c>
      <c r="P62" s="68">
        <v>5000000</v>
      </c>
      <c r="Q62" s="68">
        <v>5000000</v>
      </c>
      <c r="R62" s="69">
        <v>5000000</v>
      </c>
      <c r="S62" s="149" t="s">
        <v>186</v>
      </c>
      <c r="T62" s="357">
        <v>5000000</v>
      </c>
      <c r="U62" s="69">
        <v>5000000</v>
      </c>
      <c r="V62" s="68">
        <v>50000000</v>
      </c>
      <c r="W62" s="31"/>
      <c r="X62" s="32" t="s">
        <v>107</v>
      </c>
      <c r="Y62" s="28">
        <v>3</v>
      </c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1:45" s="4" customFormat="1" ht="37.5" customHeight="1" x14ac:dyDescent="0.25">
      <c r="A63" s="64">
        <v>1</v>
      </c>
      <c r="B63" s="65">
        <v>4</v>
      </c>
      <c r="C63" s="65">
        <v>1</v>
      </c>
      <c r="D63" s="66">
        <v>2.09</v>
      </c>
      <c r="E63" s="20">
        <v>11</v>
      </c>
      <c r="F63" s="67" t="s">
        <v>731</v>
      </c>
      <c r="G63" s="67"/>
      <c r="H63" s="67"/>
      <c r="I63" s="67"/>
      <c r="J63" s="20"/>
      <c r="K63" s="20"/>
      <c r="L63" s="67" t="s">
        <v>732</v>
      </c>
      <c r="M63" s="20" t="s">
        <v>129</v>
      </c>
      <c r="N63" s="20" t="s">
        <v>129</v>
      </c>
      <c r="O63" s="149" t="s">
        <v>129</v>
      </c>
      <c r="P63" s="68"/>
      <c r="Q63" s="68"/>
      <c r="R63" s="69"/>
      <c r="S63" s="149" t="s">
        <v>129</v>
      </c>
      <c r="T63" s="357"/>
      <c r="U63" s="69"/>
      <c r="V63" s="68">
        <v>10000000</v>
      </c>
      <c r="W63" s="31"/>
      <c r="X63" s="32" t="s">
        <v>107</v>
      </c>
      <c r="Y63" s="28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</row>
    <row r="64" spans="1:45" s="4" customFormat="1" ht="37.5" customHeight="1" x14ac:dyDescent="0.25">
      <c r="A64" s="70">
        <v>1</v>
      </c>
      <c r="B64" s="71">
        <v>4</v>
      </c>
      <c r="C64" s="71">
        <v>2</v>
      </c>
      <c r="D64" s="67"/>
      <c r="E64" s="67"/>
      <c r="F64" s="16" t="s">
        <v>733</v>
      </c>
      <c r="G64" s="17" t="s">
        <v>734</v>
      </c>
      <c r="H64" s="17" t="s">
        <v>735</v>
      </c>
      <c r="I64" s="17" t="s">
        <v>736</v>
      </c>
      <c r="J64" s="92">
        <v>2.4299999999999999E-2</v>
      </c>
      <c r="K64" s="20"/>
      <c r="L64" s="17" t="s">
        <v>737</v>
      </c>
      <c r="M64" s="186">
        <v>1</v>
      </c>
      <c r="N64" s="186">
        <v>1</v>
      </c>
      <c r="O64" s="335">
        <v>1</v>
      </c>
      <c r="P64" s="73">
        <f>P65+P75+P73+P70</f>
        <v>357000000</v>
      </c>
      <c r="Q64" s="73">
        <f>Q65+Q75+Q73+Q70</f>
        <v>357000000</v>
      </c>
      <c r="R64" s="74">
        <f>R65+R75+R73+R70</f>
        <v>357000000</v>
      </c>
      <c r="S64" s="335">
        <v>1</v>
      </c>
      <c r="T64" s="353">
        <f>T65+T75+T73+T70</f>
        <v>357000000</v>
      </c>
      <c r="U64" s="74">
        <f>U65+U75+U73+U70</f>
        <v>357000000</v>
      </c>
      <c r="V64" s="73">
        <f>V65+V75+V73+V70</f>
        <v>200000000</v>
      </c>
      <c r="W64" s="31" t="s">
        <v>738</v>
      </c>
      <c r="X64" s="32"/>
      <c r="Y64" s="28">
        <v>1</v>
      </c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</row>
    <row r="65" spans="1:45" s="4" customFormat="1" ht="37.5" customHeight="1" x14ac:dyDescent="0.25">
      <c r="A65" s="118">
        <v>1</v>
      </c>
      <c r="B65" s="119">
        <v>4</v>
      </c>
      <c r="C65" s="119">
        <v>2</v>
      </c>
      <c r="D65" s="120">
        <v>2.0099999999999998</v>
      </c>
      <c r="E65" s="141"/>
      <c r="F65" s="43" t="s">
        <v>739</v>
      </c>
      <c r="G65" s="43"/>
      <c r="H65" s="43"/>
      <c r="I65" s="43"/>
      <c r="J65" s="41"/>
      <c r="K65" s="41"/>
      <c r="L65" s="17" t="s">
        <v>740</v>
      </c>
      <c r="M65" s="99" t="s">
        <v>45</v>
      </c>
      <c r="N65" s="99" t="s">
        <v>45</v>
      </c>
      <c r="O65" s="336" t="s">
        <v>45</v>
      </c>
      <c r="P65" s="122">
        <f>SUM(P66:P69)</f>
        <v>12000000</v>
      </c>
      <c r="Q65" s="122">
        <f>SUM(Q66:Q69)</f>
        <v>12000000</v>
      </c>
      <c r="R65" s="123">
        <f>SUM(R66:R69)</f>
        <v>12000000</v>
      </c>
      <c r="S65" s="336" t="s">
        <v>45</v>
      </c>
      <c r="T65" s="356">
        <f>SUM(T66:T69)</f>
        <v>12000000</v>
      </c>
      <c r="U65" s="123">
        <f>SUM(U66:U69)</f>
        <v>12000000</v>
      </c>
      <c r="V65" s="122">
        <f>SUM(V66:V69)</f>
        <v>45000000</v>
      </c>
      <c r="W65" s="49"/>
      <c r="X65" s="50"/>
      <c r="Y65" s="28">
        <v>2</v>
      </c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</row>
    <row r="66" spans="1:45" s="4" customFormat="1" ht="37.5" customHeight="1" x14ac:dyDescent="0.25">
      <c r="A66" s="240">
        <v>1</v>
      </c>
      <c r="B66" s="241">
        <v>4</v>
      </c>
      <c r="C66" s="241">
        <v>2</v>
      </c>
      <c r="D66" s="242">
        <v>2.0099999999999998</v>
      </c>
      <c r="E66" s="141">
        <v>1</v>
      </c>
      <c r="F66" s="243" t="s">
        <v>741</v>
      </c>
      <c r="G66" s="243"/>
      <c r="H66" s="243"/>
      <c r="I66" s="243"/>
      <c r="J66" s="189"/>
      <c r="K66" s="189"/>
      <c r="L66" s="243" t="s">
        <v>742</v>
      </c>
      <c r="M66" s="20" t="s">
        <v>497</v>
      </c>
      <c r="N66" s="20" t="s">
        <v>497</v>
      </c>
      <c r="O66" s="149" t="s">
        <v>497</v>
      </c>
      <c r="P66" s="244">
        <v>5000000</v>
      </c>
      <c r="Q66" s="244">
        <v>5000000</v>
      </c>
      <c r="R66" s="245">
        <v>5000000</v>
      </c>
      <c r="S66" s="149" t="s">
        <v>497</v>
      </c>
      <c r="T66" s="358">
        <v>5000000</v>
      </c>
      <c r="U66" s="245">
        <v>5000000</v>
      </c>
      <c r="V66" s="244">
        <v>10000000</v>
      </c>
      <c r="W66" s="49"/>
      <c r="X66" s="50" t="s">
        <v>107</v>
      </c>
      <c r="Y66" s="28">
        <v>3</v>
      </c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</row>
    <row r="67" spans="1:45" s="4" customFormat="1" ht="37.5" customHeight="1" x14ac:dyDescent="0.25">
      <c r="A67" s="240">
        <v>1</v>
      </c>
      <c r="B67" s="241">
        <v>4</v>
      </c>
      <c r="C67" s="241">
        <v>2</v>
      </c>
      <c r="D67" s="242">
        <v>2.0099999999999998</v>
      </c>
      <c r="E67" s="141">
        <v>2</v>
      </c>
      <c r="F67" s="243" t="s">
        <v>743</v>
      </c>
      <c r="G67" s="243"/>
      <c r="H67" s="243"/>
      <c r="I67" s="243"/>
      <c r="J67" s="189"/>
      <c r="K67" s="189"/>
      <c r="L67" s="243" t="s">
        <v>744</v>
      </c>
      <c r="M67" s="20" t="s">
        <v>48</v>
      </c>
      <c r="N67" s="20" t="s">
        <v>48</v>
      </c>
      <c r="O67" s="149" t="s">
        <v>48</v>
      </c>
      <c r="P67" s="244">
        <v>5000000</v>
      </c>
      <c r="Q67" s="244">
        <v>5000000</v>
      </c>
      <c r="R67" s="245">
        <v>5000000</v>
      </c>
      <c r="S67" s="149" t="s">
        <v>48</v>
      </c>
      <c r="T67" s="358">
        <v>5000000</v>
      </c>
      <c r="U67" s="245">
        <v>5000000</v>
      </c>
      <c r="V67" s="244">
        <v>10000000</v>
      </c>
      <c r="W67" s="49"/>
      <c r="X67" s="50" t="s">
        <v>107</v>
      </c>
      <c r="Y67" s="28">
        <v>3</v>
      </c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</row>
    <row r="68" spans="1:45" s="4" customFormat="1" ht="37.5" customHeight="1" x14ac:dyDescent="0.25">
      <c r="A68" s="64">
        <v>1</v>
      </c>
      <c r="B68" s="65">
        <v>4</v>
      </c>
      <c r="C68" s="65">
        <v>2</v>
      </c>
      <c r="D68" s="66">
        <v>2.0099999999999998</v>
      </c>
      <c r="E68" s="65">
        <v>3</v>
      </c>
      <c r="F68" s="243" t="s">
        <v>745</v>
      </c>
      <c r="G68" s="243"/>
      <c r="H68" s="243"/>
      <c r="I68" s="243"/>
      <c r="J68" s="189"/>
      <c r="K68" s="189" t="s">
        <v>60</v>
      </c>
      <c r="L68" s="243" t="s">
        <v>746</v>
      </c>
      <c r="M68" s="20" t="s">
        <v>497</v>
      </c>
      <c r="N68" s="20" t="s">
        <v>497</v>
      </c>
      <c r="O68" s="149" t="s">
        <v>497</v>
      </c>
      <c r="P68" s="68">
        <v>1000000</v>
      </c>
      <c r="Q68" s="68">
        <v>1000000</v>
      </c>
      <c r="R68" s="69">
        <v>1000000</v>
      </c>
      <c r="S68" s="149" t="s">
        <v>497</v>
      </c>
      <c r="T68" s="357">
        <v>1000000</v>
      </c>
      <c r="U68" s="69">
        <v>1000000</v>
      </c>
      <c r="V68" s="68">
        <v>15000000</v>
      </c>
      <c r="W68" s="31"/>
      <c r="X68" s="32" t="s">
        <v>107</v>
      </c>
      <c r="Y68" s="28">
        <v>3</v>
      </c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</row>
    <row r="69" spans="1:45" s="4" customFormat="1" ht="37.5" customHeight="1" x14ac:dyDescent="0.25">
      <c r="A69" s="240">
        <v>1</v>
      </c>
      <c r="B69" s="241">
        <v>4</v>
      </c>
      <c r="C69" s="241">
        <v>2</v>
      </c>
      <c r="D69" s="242">
        <v>2.0099999999999998</v>
      </c>
      <c r="E69" s="65">
        <v>5</v>
      </c>
      <c r="F69" s="243" t="s">
        <v>747</v>
      </c>
      <c r="G69" s="243"/>
      <c r="H69" s="243"/>
      <c r="I69" s="243"/>
      <c r="J69" s="189"/>
      <c r="K69" s="189"/>
      <c r="L69" s="243" t="s">
        <v>748</v>
      </c>
      <c r="M69" s="20" t="s">
        <v>48</v>
      </c>
      <c r="N69" s="20" t="s">
        <v>48</v>
      </c>
      <c r="O69" s="149" t="s">
        <v>48</v>
      </c>
      <c r="P69" s="68">
        <v>1000000</v>
      </c>
      <c r="Q69" s="68">
        <v>1000000</v>
      </c>
      <c r="R69" s="69">
        <v>1000000</v>
      </c>
      <c r="S69" s="149" t="s">
        <v>48</v>
      </c>
      <c r="T69" s="357">
        <v>1000000</v>
      </c>
      <c r="U69" s="69">
        <v>1000000</v>
      </c>
      <c r="V69" s="68">
        <v>10000000</v>
      </c>
      <c r="W69" s="31"/>
      <c r="X69" s="32" t="s">
        <v>107</v>
      </c>
      <c r="Y69" s="28">
        <v>3</v>
      </c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</row>
    <row r="70" spans="1:45" s="4" customFormat="1" ht="37.5" customHeight="1" x14ac:dyDescent="0.25">
      <c r="A70" s="118"/>
      <c r="B70" s="119"/>
      <c r="C70" s="119"/>
      <c r="D70" s="120"/>
      <c r="E70" s="71"/>
      <c r="F70" s="43" t="s">
        <v>749</v>
      </c>
      <c r="G70" s="43"/>
      <c r="H70" s="43"/>
      <c r="I70" s="43"/>
      <c r="J70" s="41"/>
      <c r="K70" s="41"/>
      <c r="L70" s="43" t="s">
        <v>750</v>
      </c>
      <c r="M70" s="43" t="s">
        <v>751</v>
      </c>
      <c r="N70" s="41" t="s">
        <v>751</v>
      </c>
      <c r="O70" s="333" t="s">
        <v>751</v>
      </c>
      <c r="P70" s="73">
        <f>SUM(P71:P72)</f>
        <v>335000000</v>
      </c>
      <c r="Q70" s="73">
        <f>SUM(Q71:Q72)</f>
        <v>335000000</v>
      </c>
      <c r="R70" s="74">
        <f>SUM(R71:R72)</f>
        <v>335000000</v>
      </c>
      <c r="S70" s="333" t="s">
        <v>751</v>
      </c>
      <c r="T70" s="353">
        <f>SUM(T71:T72)</f>
        <v>335000000</v>
      </c>
      <c r="U70" s="74">
        <f>SUM(U71:U72)</f>
        <v>335000000</v>
      </c>
      <c r="V70" s="73">
        <f>SUM(V71:V72)</f>
        <v>130000000</v>
      </c>
      <c r="W70" s="31"/>
      <c r="X70" s="105"/>
      <c r="Y70" s="106">
        <v>2</v>
      </c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</row>
    <row r="71" spans="1:45" s="4" customFormat="1" ht="37.5" customHeight="1" x14ac:dyDescent="0.25">
      <c r="A71" s="240"/>
      <c r="B71" s="241"/>
      <c r="C71" s="241"/>
      <c r="D71" s="242"/>
      <c r="E71" s="65"/>
      <c r="F71" s="243" t="s">
        <v>752</v>
      </c>
      <c r="G71" s="243"/>
      <c r="H71" s="243"/>
      <c r="I71" s="243"/>
      <c r="J71" s="189"/>
      <c r="K71" s="189"/>
      <c r="L71" s="243" t="s">
        <v>753</v>
      </c>
      <c r="M71" s="189" t="s">
        <v>754</v>
      </c>
      <c r="N71" s="189" t="s">
        <v>754</v>
      </c>
      <c r="O71" s="337" t="s">
        <v>754</v>
      </c>
      <c r="P71" s="68">
        <v>135000000</v>
      </c>
      <c r="Q71" s="68">
        <v>135000000</v>
      </c>
      <c r="R71" s="69">
        <v>135000000</v>
      </c>
      <c r="S71" s="337" t="s">
        <v>754</v>
      </c>
      <c r="T71" s="357">
        <v>135000000</v>
      </c>
      <c r="U71" s="69">
        <v>135000000</v>
      </c>
      <c r="V71" s="68">
        <v>60000000</v>
      </c>
      <c r="W71" s="31"/>
      <c r="X71" s="32"/>
      <c r="Y71" s="28">
        <v>3</v>
      </c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</row>
    <row r="72" spans="1:45" s="4" customFormat="1" ht="37.5" customHeight="1" x14ac:dyDescent="0.25">
      <c r="A72" s="240"/>
      <c r="B72" s="241"/>
      <c r="C72" s="241"/>
      <c r="D72" s="242"/>
      <c r="E72" s="65"/>
      <c r="F72" s="243" t="s">
        <v>755</v>
      </c>
      <c r="G72" s="243"/>
      <c r="H72" s="243"/>
      <c r="I72" s="243"/>
      <c r="J72" s="189"/>
      <c r="K72" s="189"/>
      <c r="L72" s="243" t="s">
        <v>756</v>
      </c>
      <c r="M72" s="189" t="s">
        <v>757</v>
      </c>
      <c r="N72" s="189" t="s">
        <v>757</v>
      </c>
      <c r="O72" s="337" t="s">
        <v>757</v>
      </c>
      <c r="P72" s="68">
        <v>200000000</v>
      </c>
      <c r="Q72" s="68">
        <v>200000000</v>
      </c>
      <c r="R72" s="69">
        <v>200000000</v>
      </c>
      <c r="S72" s="337" t="s">
        <v>757</v>
      </c>
      <c r="T72" s="357">
        <v>200000000</v>
      </c>
      <c r="U72" s="69">
        <v>200000000</v>
      </c>
      <c r="V72" s="68">
        <v>70000000</v>
      </c>
      <c r="W72" s="31"/>
      <c r="X72" s="32"/>
      <c r="Y72" s="28">
        <v>3</v>
      </c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</row>
    <row r="73" spans="1:45" s="4" customFormat="1" ht="37.5" customHeight="1" x14ac:dyDescent="0.25">
      <c r="A73" s="118"/>
      <c r="B73" s="119"/>
      <c r="C73" s="119"/>
      <c r="D73" s="120"/>
      <c r="E73" s="71"/>
      <c r="F73" s="43" t="s">
        <v>758</v>
      </c>
      <c r="G73" s="43"/>
      <c r="H73" s="43"/>
      <c r="I73" s="43"/>
      <c r="J73" s="41"/>
      <c r="K73" s="41"/>
      <c r="L73" s="43" t="s">
        <v>759</v>
      </c>
      <c r="M73" s="14" t="s">
        <v>760</v>
      </c>
      <c r="N73" s="14" t="s">
        <v>760</v>
      </c>
      <c r="O73" s="334" t="s">
        <v>760</v>
      </c>
      <c r="P73" s="73">
        <f>P74</f>
        <v>10000000</v>
      </c>
      <c r="Q73" s="73">
        <f>Q74</f>
        <v>10000000</v>
      </c>
      <c r="R73" s="74">
        <f>R74</f>
        <v>10000000</v>
      </c>
      <c r="S73" s="334" t="s">
        <v>760</v>
      </c>
      <c r="T73" s="353">
        <f>T74</f>
        <v>10000000</v>
      </c>
      <c r="U73" s="74">
        <f>U74</f>
        <v>10000000</v>
      </c>
      <c r="V73" s="73">
        <f>V74</f>
        <v>25000000</v>
      </c>
      <c r="W73" s="31"/>
      <c r="X73" s="105"/>
      <c r="Y73" s="106">
        <v>2</v>
      </c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</row>
    <row r="74" spans="1:45" s="4" customFormat="1" ht="37.5" customHeight="1" x14ac:dyDescent="0.25">
      <c r="A74" s="240"/>
      <c r="B74" s="241"/>
      <c r="C74" s="241"/>
      <c r="D74" s="242"/>
      <c r="E74" s="65"/>
      <c r="F74" s="243" t="s">
        <v>761</v>
      </c>
      <c r="G74" s="243"/>
      <c r="H74" s="243"/>
      <c r="I74" s="243"/>
      <c r="J74" s="189"/>
      <c r="K74" s="189"/>
      <c r="L74" s="243" t="s">
        <v>762</v>
      </c>
      <c r="M74" s="20" t="s">
        <v>763</v>
      </c>
      <c r="N74" s="20" t="s">
        <v>763</v>
      </c>
      <c r="O74" s="149" t="s">
        <v>763</v>
      </c>
      <c r="P74" s="68">
        <v>10000000</v>
      </c>
      <c r="Q74" s="68">
        <v>10000000</v>
      </c>
      <c r="R74" s="69">
        <v>10000000</v>
      </c>
      <c r="S74" s="149" t="s">
        <v>763</v>
      </c>
      <c r="T74" s="357">
        <v>10000000</v>
      </c>
      <c r="U74" s="69">
        <v>10000000</v>
      </c>
      <c r="V74" s="68">
        <v>25000000</v>
      </c>
      <c r="W74" s="31"/>
      <c r="X74" s="32" t="s">
        <v>107</v>
      </c>
      <c r="Y74" s="28">
        <v>3</v>
      </c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</row>
    <row r="75" spans="1:45" s="4" customFormat="1" ht="37.5" customHeight="1" x14ac:dyDescent="0.25">
      <c r="A75" s="70">
        <v>1</v>
      </c>
      <c r="B75" s="71">
        <v>4</v>
      </c>
      <c r="C75" s="71">
        <v>2</v>
      </c>
      <c r="D75" s="72">
        <v>2.0299999999999998</v>
      </c>
      <c r="E75" s="67"/>
      <c r="F75" s="17" t="s">
        <v>764</v>
      </c>
      <c r="G75" s="17"/>
      <c r="H75" s="17"/>
      <c r="I75" s="17"/>
      <c r="J75" s="14"/>
      <c r="K75" s="14"/>
      <c r="L75" s="17" t="s">
        <v>765</v>
      </c>
      <c r="M75" s="44" t="s">
        <v>710</v>
      </c>
      <c r="N75" s="44" t="s">
        <v>710</v>
      </c>
      <c r="O75" s="338" t="s">
        <v>710</v>
      </c>
      <c r="P75" s="73">
        <f>SUM(P76:P77)</f>
        <v>0</v>
      </c>
      <c r="Q75" s="73">
        <f>SUM(Q76:Q77)</f>
        <v>0</v>
      </c>
      <c r="R75" s="74">
        <f>SUM(R76:R77)</f>
        <v>0</v>
      </c>
      <c r="S75" s="338" t="s">
        <v>710</v>
      </c>
      <c r="T75" s="353">
        <f>SUM(T76:T77)</f>
        <v>0</v>
      </c>
      <c r="U75" s="74">
        <f>SUM(U76:U77)</f>
        <v>0</v>
      </c>
      <c r="V75" s="73">
        <f>V76</f>
        <v>0</v>
      </c>
      <c r="W75" s="31"/>
      <c r="X75" s="32"/>
      <c r="Y75" s="28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</row>
    <row r="76" spans="1:45" s="4" customFormat="1" ht="37.5" customHeight="1" x14ac:dyDescent="0.25">
      <c r="A76" s="64">
        <v>1</v>
      </c>
      <c r="B76" s="65">
        <v>4</v>
      </c>
      <c r="C76" s="65">
        <v>2</v>
      </c>
      <c r="D76" s="66">
        <v>2.0299999999999998</v>
      </c>
      <c r="E76" s="65">
        <v>1</v>
      </c>
      <c r="F76" s="243" t="s">
        <v>752</v>
      </c>
      <c r="G76" s="243"/>
      <c r="H76" s="243"/>
      <c r="I76" s="243"/>
      <c r="J76" s="189"/>
      <c r="K76" s="189" t="s">
        <v>60</v>
      </c>
      <c r="L76" s="243" t="s">
        <v>766</v>
      </c>
      <c r="M76" s="189" t="s">
        <v>767</v>
      </c>
      <c r="N76" s="189" t="s">
        <v>767</v>
      </c>
      <c r="O76" s="337" t="s">
        <v>767</v>
      </c>
      <c r="P76" s="68"/>
      <c r="Q76" s="68"/>
      <c r="R76" s="69"/>
      <c r="S76" s="337" t="s">
        <v>767</v>
      </c>
      <c r="T76" s="357"/>
      <c r="U76" s="69"/>
      <c r="V76" s="68"/>
      <c r="W76" s="31"/>
      <c r="X76" s="32" t="s">
        <v>107</v>
      </c>
      <c r="Y76" s="28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</row>
    <row r="77" spans="1:45" s="4" customFormat="1" ht="37.5" customHeight="1" x14ac:dyDescent="0.25">
      <c r="A77" s="64">
        <v>1</v>
      </c>
      <c r="B77" s="65">
        <v>4</v>
      </c>
      <c r="C77" s="65">
        <v>2</v>
      </c>
      <c r="D77" s="66">
        <v>2.0299999999999998</v>
      </c>
      <c r="E77" s="65">
        <v>4</v>
      </c>
      <c r="F77" s="243" t="s">
        <v>755</v>
      </c>
      <c r="G77" s="243"/>
      <c r="H77" s="243"/>
      <c r="I77" s="243"/>
      <c r="J77" s="189"/>
      <c r="K77" s="189"/>
      <c r="L77" s="243" t="s">
        <v>768</v>
      </c>
      <c r="M77" s="189" t="s">
        <v>767</v>
      </c>
      <c r="N77" s="189" t="s">
        <v>767</v>
      </c>
      <c r="O77" s="337" t="s">
        <v>767</v>
      </c>
      <c r="P77" s="68"/>
      <c r="Q77" s="68"/>
      <c r="R77" s="69"/>
      <c r="S77" s="337" t="s">
        <v>767</v>
      </c>
      <c r="T77" s="357"/>
      <c r="U77" s="69"/>
      <c r="V77" s="68"/>
      <c r="W77" s="31"/>
      <c r="X77" s="32" t="s">
        <v>107</v>
      </c>
      <c r="Y77" s="28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</row>
    <row r="78" spans="1:45" s="4" customFormat="1" ht="37.5" customHeight="1" x14ac:dyDescent="0.25">
      <c r="A78" s="70">
        <v>1</v>
      </c>
      <c r="B78" s="71">
        <v>4</v>
      </c>
      <c r="C78" s="71">
        <v>3</v>
      </c>
      <c r="D78" s="67"/>
      <c r="E78" s="67"/>
      <c r="F78" s="16" t="s">
        <v>769</v>
      </c>
      <c r="G78" s="17" t="s">
        <v>734</v>
      </c>
      <c r="H78" s="17" t="s">
        <v>735</v>
      </c>
      <c r="I78" s="17" t="s">
        <v>736</v>
      </c>
      <c r="J78" s="92">
        <v>2.4299999999999999E-2</v>
      </c>
      <c r="K78" s="14"/>
      <c r="L78" s="17" t="s">
        <v>770</v>
      </c>
      <c r="M78" s="92">
        <v>3.3300000000000003E-2</v>
      </c>
      <c r="N78" s="92">
        <v>3.3300000000000003E-2</v>
      </c>
      <c r="O78" s="339">
        <v>3.3300000000000003E-2</v>
      </c>
      <c r="P78" s="73">
        <f>P85+P79+P82</f>
        <v>980000000</v>
      </c>
      <c r="Q78" s="73">
        <f>Q85+Q79+Q82</f>
        <v>930000000</v>
      </c>
      <c r="R78" s="74">
        <f>R85+R79+R82</f>
        <v>930000000</v>
      </c>
      <c r="S78" s="339">
        <v>3.3300000000000003E-2</v>
      </c>
      <c r="T78" s="353">
        <f>T85+T79+T82</f>
        <v>930000000</v>
      </c>
      <c r="U78" s="74">
        <f>U85+U79+U82</f>
        <v>930000000</v>
      </c>
      <c r="V78" s="73">
        <f>V85+V79+V82</f>
        <v>400000000</v>
      </c>
      <c r="W78" s="31" t="s">
        <v>738</v>
      </c>
      <c r="X78" s="32"/>
      <c r="Y78" s="28">
        <v>1</v>
      </c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</row>
    <row r="79" spans="1:45" s="4" customFormat="1" ht="37.5" customHeight="1" x14ac:dyDescent="0.25">
      <c r="A79" s="64">
        <v>1</v>
      </c>
      <c r="B79" s="65">
        <v>4</v>
      </c>
      <c r="C79" s="65">
        <v>3</v>
      </c>
      <c r="D79" s="67" t="s">
        <v>172</v>
      </c>
      <c r="E79" s="67"/>
      <c r="F79" s="17" t="s">
        <v>771</v>
      </c>
      <c r="G79" s="17"/>
      <c r="H79" s="17"/>
      <c r="I79" s="17"/>
      <c r="J79" s="14"/>
      <c r="K79" s="14"/>
      <c r="L79" s="17" t="s">
        <v>772</v>
      </c>
      <c r="M79" s="186">
        <v>1</v>
      </c>
      <c r="N79" s="186">
        <v>1</v>
      </c>
      <c r="O79" s="335">
        <v>1</v>
      </c>
      <c r="P79" s="73">
        <f>SUM(P80:P81)</f>
        <v>110000000</v>
      </c>
      <c r="Q79" s="73">
        <f>SUM(Q80:Q81)</f>
        <v>110000000</v>
      </c>
      <c r="R79" s="74">
        <f>SUM(R80:R81)</f>
        <v>110000000</v>
      </c>
      <c r="S79" s="335">
        <v>1</v>
      </c>
      <c r="T79" s="353">
        <f>SUM(T80:T81)</f>
        <v>110000000</v>
      </c>
      <c r="U79" s="74">
        <f>SUM(U80:U81)</f>
        <v>110000000</v>
      </c>
      <c r="V79" s="73">
        <f>SUM(V80:V81)</f>
        <v>50000000</v>
      </c>
      <c r="W79" s="31"/>
      <c r="X79" s="32"/>
      <c r="Y79" s="28">
        <v>2</v>
      </c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</row>
    <row r="80" spans="1:45" s="4" customFormat="1" ht="37.5" customHeight="1" x14ac:dyDescent="0.25">
      <c r="A80" s="64">
        <v>1</v>
      </c>
      <c r="B80" s="65">
        <v>4</v>
      </c>
      <c r="C80" s="65">
        <v>3</v>
      </c>
      <c r="D80" s="67" t="s">
        <v>172</v>
      </c>
      <c r="E80" s="67">
        <v>2</v>
      </c>
      <c r="F80" s="141" t="s">
        <v>773</v>
      </c>
      <c r="G80" s="17"/>
      <c r="H80" s="17"/>
      <c r="I80" s="17"/>
      <c r="J80" s="14"/>
      <c r="K80" s="14"/>
      <c r="L80" s="15" t="s">
        <v>774</v>
      </c>
      <c r="M80" s="202" t="s">
        <v>48</v>
      </c>
      <c r="N80" s="202" t="s">
        <v>48</v>
      </c>
      <c r="O80" s="340" t="s">
        <v>48</v>
      </c>
      <c r="P80" s="75">
        <v>100000000</v>
      </c>
      <c r="Q80" s="75">
        <v>100000000</v>
      </c>
      <c r="R80" s="76">
        <v>100000000</v>
      </c>
      <c r="S80" s="340" t="s">
        <v>48</v>
      </c>
      <c r="T80" s="183">
        <v>100000000</v>
      </c>
      <c r="U80" s="76">
        <v>100000000</v>
      </c>
      <c r="V80" s="75">
        <v>20000000</v>
      </c>
      <c r="W80" s="31"/>
      <c r="X80" s="32" t="s">
        <v>107</v>
      </c>
      <c r="Y80" s="28">
        <v>3</v>
      </c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</row>
    <row r="81" spans="1:45" s="4" customFormat="1" ht="37.5" customHeight="1" x14ac:dyDescent="0.25">
      <c r="A81" s="64">
        <v>1</v>
      </c>
      <c r="B81" s="65">
        <v>4</v>
      </c>
      <c r="C81" s="65">
        <v>3</v>
      </c>
      <c r="D81" s="67" t="s">
        <v>172</v>
      </c>
      <c r="E81" s="67">
        <v>3</v>
      </c>
      <c r="F81" s="67" t="s">
        <v>775</v>
      </c>
      <c r="G81" s="17"/>
      <c r="H81" s="17"/>
      <c r="I81" s="17"/>
      <c r="J81" s="14"/>
      <c r="K81" s="14"/>
      <c r="L81" s="15" t="s">
        <v>776</v>
      </c>
      <c r="M81" s="202" t="s">
        <v>66</v>
      </c>
      <c r="N81" s="202" t="s">
        <v>66</v>
      </c>
      <c r="O81" s="340" t="s">
        <v>66</v>
      </c>
      <c r="P81" s="172">
        <v>10000000</v>
      </c>
      <c r="Q81" s="172">
        <v>10000000</v>
      </c>
      <c r="R81" s="173">
        <v>10000000</v>
      </c>
      <c r="S81" s="340" t="s">
        <v>66</v>
      </c>
      <c r="T81" s="178">
        <v>10000000</v>
      </c>
      <c r="U81" s="173">
        <v>10000000</v>
      </c>
      <c r="V81" s="75">
        <v>30000000</v>
      </c>
      <c r="W81" s="31"/>
      <c r="X81" s="32" t="s">
        <v>107</v>
      </c>
      <c r="Y81" s="28">
        <v>3</v>
      </c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</row>
    <row r="82" spans="1:45" s="4" customFormat="1" ht="37.5" customHeight="1" x14ac:dyDescent="0.25">
      <c r="A82" s="70">
        <v>1</v>
      </c>
      <c r="B82" s="71">
        <v>4</v>
      </c>
      <c r="C82" s="71">
        <v>3</v>
      </c>
      <c r="D82" s="16" t="s">
        <v>443</v>
      </c>
      <c r="E82" s="16"/>
      <c r="F82" s="16" t="s">
        <v>777</v>
      </c>
      <c r="G82" s="17"/>
      <c r="H82" s="17"/>
      <c r="I82" s="17"/>
      <c r="J82" s="14"/>
      <c r="K82" s="14"/>
      <c r="L82" s="17" t="s">
        <v>778</v>
      </c>
      <c r="M82" s="186" t="s">
        <v>72</v>
      </c>
      <c r="N82" s="186" t="s">
        <v>48</v>
      </c>
      <c r="O82" s="335" t="s">
        <v>48</v>
      </c>
      <c r="P82" s="54">
        <f>SUM(P83:P84)</f>
        <v>10000000</v>
      </c>
      <c r="Q82" s="54">
        <f>SUM(Q83:Q84)</f>
        <v>10000000</v>
      </c>
      <c r="R82" s="55">
        <f>SUM(R83:R84)</f>
        <v>10000000</v>
      </c>
      <c r="S82" s="335" t="s">
        <v>48</v>
      </c>
      <c r="T82" s="359">
        <f>SUM(T83:T84)</f>
        <v>10000000</v>
      </c>
      <c r="U82" s="55">
        <f>SUM(U83:U84)</f>
        <v>10000000</v>
      </c>
      <c r="V82" s="246">
        <f>SUM(V83:V84)</f>
        <v>50000000</v>
      </c>
      <c r="W82" s="31"/>
      <c r="X82" s="105"/>
      <c r="Y82" s="106">
        <v>2</v>
      </c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</row>
    <row r="83" spans="1:45" s="4" customFormat="1" ht="37.5" customHeight="1" x14ac:dyDescent="0.25">
      <c r="A83" s="64"/>
      <c r="B83" s="65"/>
      <c r="C83" s="65"/>
      <c r="D83" s="67"/>
      <c r="E83" s="67"/>
      <c r="F83" s="67" t="s">
        <v>779</v>
      </c>
      <c r="G83" s="15"/>
      <c r="H83" s="15"/>
      <c r="I83" s="15"/>
      <c r="J83" s="20"/>
      <c r="K83" s="20"/>
      <c r="L83" s="15" t="s">
        <v>780</v>
      </c>
      <c r="M83" s="247" t="s">
        <v>48</v>
      </c>
      <c r="N83" s="247" t="s">
        <v>48</v>
      </c>
      <c r="O83" s="341" t="s">
        <v>48</v>
      </c>
      <c r="P83" s="75">
        <v>10000000</v>
      </c>
      <c r="Q83" s="75">
        <v>10000000</v>
      </c>
      <c r="R83" s="76">
        <v>10000000</v>
      </c>
      <c r="S83" s="341" t="s">
        <v>48</v>
      </c>
      <c r="T83" s="183">
        <v>10000000</v>
      </c>
      <c r="U83" s="76">
        <v>10000000</v>
      </c>
      <c r="V83" s="75">
        <v>25000000</v>
      </c>
      <c r="W83" s="31"/>
      <c r="X83" s="32"/>
      <c r="Y83" s="28">
        <v>3</v>
      </c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</row>
    <row r="84" spans="1:45" s="4" customFormat="1" ht="37.5" customHeight="1" x14ac:dyDescent="0.25">
      <c r="A84" s="64"/>
      <c r="B84" s="65"/>
      <c r="C84" s="65"/>
      <c r="D84" s="67"/>
      <c r="E84" s="67"/>
      <c r="F84" s="67" t="s">
        <v>781</v>
      </c>
      <c r="G84" s="17"/>
      <c r="H84" s="17"/>
      <c r="I84" s="17"/>
      <c r="J84" s="14"/>
      <c r="K84" s="14"/>
      <c r="L84" s="67" t="s">
        <v>782</v>
      </c>
      <c r="M84" s="67" t="s">
        <v>48</v>
      </c>
      <c r="N84" s="20" t="s">
        <v>48</v>
      </c>
      <c r="O84" s="149" t="s">
        <v>48</v>
      </c>
      <c r="P84" s="248"/>
      <c r="Q84" s="248"/>
      <c r="R84" s="249"/>
      <c r="S84" s="149" t="s">
        <v>48</v>
      </c>
      <c r="T84" s="360"/>
      <c r="U84" s="249"/>
      <c r="V84" s="250">
        <v>25000000</v>
      </c>
      <c r="W84" s="31"/>
      <c r="X84" s="32" t="s">
        <v>107</v>
      </c>
      <c r="Y84" s="28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</row>
    <row r="85" spans="1:45" s="4" customFormat="1" ht="37.5" customHeight="1" x14ac:dyDescent="0.25">
      <c r="A85" s="70">
        <v>1</v>
      </c>
      <c r="B85" s="71">
        <v>4</v>
      </c>
      <c r="C85" s="71">
        <v>3</v>
      </c>
      <c r="D85" s="72">
        <v>2.0299999999999998</v>
      </c>
      <c r="E85" s="67"/>
      <c r="F85" s="17" t="s">
        <v>783</v>
      </c>
      <c r="G85" s="17"/>
      <c r="H85" s="17"/>
      <c r="I85" s="17"/>
      <c r="J85" s="14"/>
      <c r="K85" s="14"/>
      <c r="L85" s="17" t="s">
        <v>784</v>
      </c>
      <c r="M85" s="92">
        <v>0.2</v>
      </c>
      <c r="N85" s="92">
        <v>0.2</v>
      </c>
      <c r="O85" s="339">
        <v>0.2</v>
      </c>
      <c r="P85" s="18">
        <f>SUM(P86:P90)</f>
        <v>860000000</v>
      </c>
      <c r="Q85" s="18">
        <f>SUM(Q86:Q90)</f>
        <v>810000000</v>
      </c>
      <c r="R85" s="19">
        <f>SUM(R86:R90)</f>
        <v>810000000</v>
      </c>
      <c r="S85" s="339">
        <v>0.2</v>
      </c>
      <c r="T85" s="361">
        <f>SUM(T86:T90)</f>
        <v>810000000</v>
      </c>
      <c r="U85" s="19">
        <f>SUM(U86:U90)</f>
        <v>810000000</v>
      </c>
      <c r="V85" s="18">
        <f>SUM(V86:V90)</f>
        <v>300000000</v>
      </c>
      <c r="W85" s="31"/>
      <c r="X85" s="32"/>
      <c r="Y85" s="28">
        <v>2</v>
      </c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</row>
    <row r="86" spans="1:45" s="4" customFormat="1" ht="37.5" customHeight="1" x14ac:dyDescent="0.25">
      <c r="A86" s="64">
        <v>1</v>
      </c>
      <c r="B86" s="65">
        <v>4</v>
      </c>
      <c r="C86" s="65">
        <v>3</v>
      </c>
      <c r="D86" s="66">
        <v>2.0299999999999998</v>
      </c>
      <c r="E86" s="67">
        <v>1</v>
      </c>
      <c r="F86" s="141" t="s">
        <v>785</v>
      </c>
      <c r="G86" s="17"/>
      <c r="H86" s="17"/>
      <c r="I86" s="17"/>
      <c r="J86" s="14"/>
      <c r="K86" s="189" t="s">
        <v>786</v>
      </c>
      <c r="L86" s="15" t="s">
        <v>787</v>
      </c>
      <c r="M86" s="202" t="s">
        <v>48</v>
      </c>
      <c r="N86" s="202" t="s">
        <v>48</v>
      </c>
      <c r="O86" s="340" t="s">
        <v>48</v>
      </c>
      <c r="P86" s="75">
        <v>250000000</v>
      </c>
      <c r="Q86" s="75">
        <v>250000000</v>
      </c>
      <c r="R86" s="76">
        <v>250000000</v>
      </c>
      <c r="S86" s="340" t="s">
        <v>48</v>
      </c>
      <c r="T86" s="183">
        <v>250000000</v>
      </c>
      <c r="U86" s="76">
        <v>250000000</v>
      </c>
      <c r="V86" s="75">
        <v>25000000</v>
      </c>
      <c r="W86" s="31"/>
      <c r="X86" s="32" t="s">
        <v>107</v>
      </c>
      <c r="Y86" s="28">
        <v>3</v>
      </c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</row>
    <row r="87" spans="1:45" s="4" customFormat="1" ht="37.5" customHeight="1" x14ac:dyDescent="0.25">
      <c r="A87" s="64">
        <v>1</v>
      </c>
      <c r="B87" s="65">
        <v>4</v>
      </c>
      <c r="C87" s="168">
        <v>3</v>
      </c>
      <c r="D87" s="170">
        <v>2.0299999999999998</v>
      </c>
      <c r="E87" s="168">
        <v>2</v>
      </c>
      <c r="F87" s="97" t="s">
        <v>788</v>
      </c>
      <c r="G87" s="97"/>
      <c r="H87" s="97"/>
      <c r="I87" s="97"/>
      <c r="J87" s="251"/>
      <c r="K87" s="251" t="s">
        <v>789</v>
      </c>
      <c r="L87" s="97" t="s">
        <v>790</v>
      </c>
      <c r="M87" s="202" t="s">
        <v>791</v>
      </c>
      <c r="N87" s="202" t="s">
        <v>791</v>
      </c>
      <c r="O87" s="340" t="s">
        <v>791</v>
      </c>
      <c r="P87" s="75">
        <v>60000000</v>
      </c>
      <c r="Q87" s="75">
        <v>60000000</v>
      </c>
      <c r="R87" s="76">
        <v>60000000</v>
      </c>
      <c r="S87" s="340" t="s">
        <v>791</v>
      </c>
      <c r="T87" s="183">
        <v>60000000</v>
      </c>
      <c r="U87" s="76">
        <v>60000000</v>
      </c>
      <c r="V87" s="75">
        <v>90000000</v>
      </c>
      <c r="W87" s="31"/>
      <c r="X87" s="32" t="s">
        <v>107</v>
      </c>
      <c r="Y87" s="28">
        <v>3</v>
      </c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</row>
    <row r="88" spans="1:45" s="4" customFormat="1" ht="37.5" customHeight="1" x14ac:dyDescent="0.25">
      <c r="A88" s="64"/>
      <c r="B88" s="65"/>
      <c r="C88" s="65"/>
      <c r="D88" s="66"/>
      <c r="E88" s="65"/>
      <c r="F88" s="67" t="s">
        <v>792</v>
      </c>
      <c r="G88" s="67"/>
      <c r="H88" s="67"/>
      <c r="I88" s="67"/>
      <c r="J88" s="20"/>
      <c r="K88" s="20"/>
      <c r="L88" s="67" t="s">
        <v>793</v>
      </c>
      <c r="M88" s="252" t="s">
        <v>794</v>
      </c>
      <c r="N88" s="202" t="s">
        <v>794</v>
      </c>
      <c r="O88" s="340" t="s">
        <v>794</v>
      </c>
      <c r="P88" s="75"/>
      <c r="Q88" s="75"/>
      <c r="R88" s="76"/>
      <c r="S88" s="340" t="s">
        <v>794</v>
      </c>
      <c r="T88" s="183"/>
      <c r="U88" s="76"/>
      <c r="V88" s="75">
        <v>85000000</v>
      </c>
      <c r="W88" s="31"/>
      <c r="X88" s="32"/>
      <c r="Y88" s="28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</row>
    <row r="89" spans="1:45" s="4" customFormat="1" ht="37.5" customHeight="1" x14ac:dyDescent="0.25">
      <c r="A89" s="64">
        <v>1</v>
      </c>
      <c r="B89" s="65">
        <v>4</v>
      </c>
      <c r="C89" s="65">
        <v>3</v>
      </c>
      <c r="D89" s="66">
        <v>2.0299999999999998</v>
      </c>
      <c r="E89" s="65">
        <v>6</v>
      </c>
      <c r="F89" s="67" t="s">
        <v>795</v>
      </c>
      <c r="G89" s="67"/>
      <c r="H89" s="67"/>
      <c r="I89" s="67"/>
      <c r="J89" s="20"/>
      <c r="K89" s="20" t="s">
        <v>786</v>
      </c>
      <c r="L89" s="67" t="s">
        <v>796</v>
      </c>
      <c r="M89" s="252" t="s">
        <v>797</v>
      </c>
      <c r="N89" s="202" t="s">
        <v>797</v>
      </c>
      <c r="O89" s="340" t="s">
        <v>797</v>
      </c>
      <c r="P89" s="75">
        <v>300000000</v>
      </c>
      <c r="Q89" s="75">
        <v>300000000</v>
      </c>
      <c r="R89" s="76">
        <v>300000000</v>
      </c>
      <c r="S89" s="340" t="s">
        <v>797</v>
      </c>
      <c r="T89" s="183">
        <v>300000000</v>
      </c>
      <c r="U89" s="76">
        <v>300000000</v>
      </c>
      <c r="V89" s="75">
        <v>50000000</v>
      </c>
      <c r="W89" s="31"/>
      <c r="X89" s="32" t="s">
        <v>107</v>
      </c>
      <c r="Y89" s="28">
        <v>3</v>
      </c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</row>
    <row r="90" spans="1:45" s="4" customFormat="1" ht="37.5" customHeight="1" x14ac:dyDescent="0.25">
      <c r="A90" s="64"/>
      <c r="B90" s="65"/>
      <c r="C90" s="65"/>
      <c r="D90" s="66"/>
      <c r="E90" s="65"/>
      <c r="F90" s="67" t="s">
        <v>798</v>
      </c>
      <c r="G90" s="67"/>
      <c r="H90" s="67"/>
      <c r="I90" s="67"/>
      <c r="J90" s="20"/>
      <c r="K90" s="20"/>
      <c r="L90" s="67" t="s">
        <v>799</v>
      </c>
      <c r="M90" s="252" t="s">
        <v>544</v>
      </c>
      <c r="N90" s="202" t="s">
        <v>800</v>
      </c>
      <c r="O90" s="340" t="s">
        <v>800</v>
      </c>
      <c r="P90" s="75">
        <v>250000000</v>
      </c>
      <c r="Q90" s="75">
        <v>200000000</v>
      </c>
      <c r="R90" s="76">
        <v>200000000</v>
      </c>
      <c r="S90" s="340" t="s">
        <v>800</v>
      </c>
      <c r="T90" s="183">
        <v>200000000</v>
      </c>
      <c r="U90" s="76">
        <v>200000000</v>
      </c>
      <c r="V90" s="75">
        <v>50000000</v>
      </c>
      <c r="W90" s="31"/>
      <c r="X90" s="32"/>
      <c r="Y90" s="28">
        <v>3</v>
      </c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</row>
    <row r="91" spans="1:45" s="4" customFormat="1" ht="37.5" customHeight="1" x14ac:dyDescent="0.25">
      <c r="A91" s="70">
        <v>1</v>
      </c>
      <c r="B91" s="71">
        <v>4</v>
      </c>
      <c r="C91" s="71">
        <v>4</v>
      </c>
      <c r="D91" s="67"/>
      <c r="E91" s="67"/>
      <c r="F91" s="16" t="s">
        <v>801</v>
      </c>
      <c r="G91" s="17" t="s">
        <v>734</v>
      </c>
      <c r="H91" s="17" t="s">
        <v>735</v>
      </c>
      <c r="I91" s="17" t="s">
        <v>736</v>
      </c>
      <c r="J91" s="92">
        <v>2.4299999999999999E-2</v>
      </c>
      <c r="K91" s="14"/>
      <c r="L91" s="17" t="s">
        <v>802</v>
      </c>
      <c r="M91" s="253">
        <v>0.15</v>
      </c>
      <c r="N91" s="92">
        <v>0.15</v>
      </c>
      <c r="O91" s="339">
        <v>0.15</v>
      </c>
      <c r="P91" s="73">
        <f>P92</f>
        <v>1310000000</v>
      </c>
      <c r="Q91" s="73">
        <f>Q92</f>
        <v>1310000000</v>
      </c>
      <c r="R91" s="74">
        <f>R92</f>
        <v>2090000000</v>
      </c>
      <c r="S91" s="339">
        <v>0.15</v>
      </c>
      <c r="T91" s="353">
        <f>T92</f>
        <v>1880000000</v>
      </c>
      <c r="U91" s="74">
        <f>U92</f>
        <v>3865000000</v>
      </c>
      <c r="V91" s="73">
        <f>V92</f>
        <v>400000000</v>
      </c>
      <c r="W91" s="31" t="s">
        <v>738</v>
      </c>
      <c r="X91" s="237"/>
      <c r="Y91" s="28">
        <v>1</v>
      </c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</row>
    <row r="92" spans="1:45" s="4" customFormat="1" ht="37.5" customHeight="1" x14ac:dyDescent="0.25">
      <c r="A92" s="70">
        <v>1</v>
      </c>
      <c r="B92" s="71">
        <v>4</v>
      </c>
      <c r="C92" s="71">
        <v>4</v>
      </c>
      <c r="D92" s="72">
        <v>2.0099999999999998</v>
      </c>
      <c r="E92" s="67"/>
      <c r="F92" s="17" t="s">
        <v>803</v>
      </c>
      <c r="G92" s="17"/>
      <c r="H92" s="17"/>
      <c r="I92" s="17"/>
      <c r="J92" s="14"/>
      <c r="K92" s="14"/>
      <c r="L92" s="17" t="s">
        <v>804</v>
      </c>
      <c r="M92" s="186" t="s">
        <v>805</v>
      </c>
      <c r="N92" s="186" t="s">
        <v>805</v>
      </c>
      <c r="O92" s="335" t="s">
        <v>805</v>
      </c>
      <c r="P92" s="74">
        <f>P93+P108</f>
        <v>1310000000</v>
      </c>
      <c r="Q92" s="74">
        <f>Q93+Q108</f>
        <v>1310000000</v>
      </c>
      <c r="R92" s="74">
        <f>R93+R108</f>
        <v>2090000000</v>
      </c>
      <c r="S92" s="335" t="s">
        <v>805</v>
      </c>
      <c r="T92" s="353">
        <f>T93+T108</f>
        <v>1880000000</v>
      </c>
      <c r="U92" s="74">
        <f>U93+U108</f>
        <v>3865000000</v>
      </c>
      <c r="V92" s="74">
        <f>V93+V108</f>
        <v>400000000</v>
      </c>
      <c r="W92" s="31"/>
      <c r="X92" s="32"/>
      <c r="Y92" s="28">
        <v>2</v>
      </c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45" s="4" customFormat="1" ht="76.5" customHeight="1" x14ac:dyDescent="0.25">
      <c r="A93" s="64">
        <v>1</v>
      </c>
      <c r="B93" s="65">
        <v>4</v>
      </c>
      <c r="C93" s="65">
        <v>4</v>
      </c>
      <c r="D93" s="66">
        <v>2.0099999999999998</v>
      </c>
      <c r="E93" s="65">
        <v>1</v>
      </c>
      <c r="F93" s="67" t="s">
        <v>806</v>
      </c>
      <c r="G93" s="17"/>
      <c r="H93" s="17"/>
      <c r="I93" s="17"/>
      <c r="J93" s="14"/>
      <c r="K93" s="20" t="s">
        <v>60</v>
      </c>
      <c r="L93" s="67" t="s">
        <v>807</v>
      </c>
      <c r="M93" s="202" t="s">
        <v>791</v>
      </c>
      <c r="N93" s="202" t="s">
        <v>791</v>
      </c>
      <c r="O93" s="340" t="s">
        <v>808</v>
      </c>
      <c r="P93" s="183">
        <f t="shared" ref="P93:Q93" si="0">SUM(P94:P98)</f>
        <v>60000000</v>
      </c>
      <c r="Q93" s="183">
        <f t="shared" si="0"/>
        <v>60000000</v>
      </c>
      <c r="R93" s="183">
        <f>SUM(R94:R98)</f>
        <v>840000000</v>
      </c>
      <c r="S93" s="340" t="s">
        <v>808</v>
      </c>
      <c r="T93" s="183">
        <f>SUM(T94:T98)</f>
        <v>630000000</v>
      </c>
      <c r="U93" s="154">
        <f>SUM(U94:U107)</f>
        <v>2615000000</v>
      </c>
      <c r="V93" s="75">
        <v>300000000</v>
      </c>
      <c r="W93" s="31"/>
      <c r="X93" s="20" t="s">
        <v>809</v>
      </c>
      <c r="Y93" s="28">
        <v>3</v>
      </c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45" s="4" customFormat="1" ht="37.5" customHeight="1" x14ac:dyDescent="0.25">
      <c r="A94" s="64"/>
      <c r="B94" s="65"/>
      <c r="C94" s="65"/>
      <c r="D94" s="66"/>
      <c r="E94" s="65"/>
      <c r="F94" s="67"/>
      <c r="G94" s="17"/>
      <c r="H94" s="17"/>
      <c r="I94" s="17"/>
      <c r="J94" s="14"/>
      <c r="K94" s="20" t="s">
        <v>810</v>
      </c>
      <c r="L94" s="67"/>
      <c r="M94" s="202"/>
      <c r="N94" s="202"/>
      <c r="O94" s="340" t="s">
        <v>811</v>
      </c>
      <c r="P94" s="183">
        <v>60000000</v>
      </c>
      <c r="Q94" s="183">
        <v>60000000</v>
      </c>
      <c r="R94" s="183">
        <v>60000000</v>
      </c>
      <c r="S94" s="340" t="s">
        <v>811</v>
      </c>
      <c r="T94" s="183">
        <v>60000000</v>
      </c>
      <c r="U94" s="183">
        <v>60000000</v>
      </c>
      <c r="V94" s="75"/>
      <c r="W94" s="31"/>
      <c r="X94" s="20" t="s">
        <v>278</v>
      </c>
      <c r="Y94" s="28"/>
      <c r="Z94" s="13"/>
      <c r="AA94" s="13"/>
      <c r="AB94" s="13"/>
      <c r="AC94" s="476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45" s="4" customFormat="1" ht="37.5" customHeight="1" x14ac:dyDescent="0.25">
      <c r="A95" s="64"/>
      <c r="B95" s="65"/>
      <c r="C95" s="65"/>
      <c r="D95" s="66"/>
      <c r="E95" s="65"/>
      <c r="F95" s="67"/>
      <c r="G95" s="17"/>
      <c r="H95" s="17"/>
      <c r="I95" s="17"/>
      <c r="J95" s="14"/>
      <c r="K95" s="20" t="s">
        <v>812</v>
      </c>
      <c r="L95" s="67"/>
      <c r="M95" s="202"/>
      <c r="N95" s="202"/>
      <c r="O95" s="340" t="s">
        <v>813</v>
      </c>
      <c r="P95" s="75"/>
      <c r="Q95" s="75"/>
      <c r="R95" s="183">
        <v>120000000</v>
      </c>
      <c r="S95" s="340" t="s">
        <v>813</v>
      </c>
      <c r="T95" s="183">
        <v>90000000</v>
      </c>
      <c r="U95" s="183">
        <v>90000000</v>
      </c>
      <c r="V95" s="75"/>
      <c r="W95" s="31"/>
      <c r="X95" s="20" t="s">
        <v>288</v>
      </c>
      <c r="Y95" s="28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45" s="4" customFormat="1" ht="37.5" customHeight="1" x14ac:dyDescent="0.25">
      <c r="A96" s="64"/>
      <c r="B96" s="65"/>
      <c r="C96" s="65"/>
      <c r="D96" s="66"/>
      <c r="E96" s="65"/>
      <c r="F96" s="67"/>
      <c r="G96" s="17"/>
      <c r="H96" s="17"/>
      <c r="I96" s="17"/>
      <c r="J96" s="14"/>
      <c r="K96" s="20" t="s">
        <v>814</v>
      </c>
      <c r="L96" s="67"/>
      <c r="M96" s="202"/>
      <c r="N96" s="202"/>
      <c r="O96" s="340" t="s">
        <v>724</v>
      </c>
      <c r="P96" s="75"/>
      <c r="Q96" s="75"/>
      <c r="R96" s="183">
        <v>240000000</v>
      </c>
      <c r="S96" s="340" t="s">
        <v>724</v>
      </c>
      <c r="T96" s="183">
        <v>180000000</v>
      </c>
      <c r="U96" s="183">
        <v>180000000</v>
      </c>
      <c r="V96" s="75"/>
      <c r="W96" s="31"/>
      <c r="X96" s="20" t="s">
        <v>288</v>
      </c>
      <c r="Y96" s="28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s="4" customFormat="1" ht="37.5" customHeight="1" x14ac:dyDescent="0.25">
      <c r="A97" s="64"/>
      <c r="B97" s="65"/>
      <c r="C97" s="65"/>
      <c r="D97" s="66"/>
      <c r="E97" s="65"/>
      <c r="F97" s="67"/>
      <c r="G97" s="17"/>
      <c r="H97" s="17"/>
      <c r="I97" s="17"/>
      <c r="J97" s="14"/>
      <c r="K97" s="20" t="s">
        <v>815</v>
      </c>
      <c r="L97" s="67"/>
      <c r="M97" s="202"/>
      <c r="N97" s="202"/>
      <c r="O97" s="340" t="s">
        <v>724</v>
      </c>
      <c r="P97" s="75"/>
      <c r="Q97" s="75"/>
      <c r="R97" s="183">
        <v>300000000</v>
      </c>
      <c r="S97" s="340" t="s">
        <v>724</v>
      </c>
      <c r="T97" s="183">
        <v>180000000</v>
      </c>
      <c r="U97" s="183">
        <v>180000000</v>
      </c>
      <c r="V97" s="75"/>
      <c r="W97" s="31"/>
      <c r="X97" s="20" t="s">
        <v>288</v>
      </c>
      <c r="Y97" s="28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s="4" customFormat="1" ht="37.5" customHeight="1" x14ac:dyDescent="0.25">
      <c r="A98" s="64"/>
      <c r="B98" s="65"/>
      <c r="C98" s="65"/>
      <c r="D98" s="66"/>
      <c r="E98" s="65"/>
      <c r="F98" s="67"/>
      <c r="G98" s="17"/>
      <c r="H98" s="17"/>
      <c r="I98" s="17"/>
      <c r="J98" s="14"/>
      <c r="K98" s="20" t="s">
        <v>563</v>
      </c>
      <c r="L98" s="67"/>
      <c r="M98" s="202"/>
      <c r="N98" s="202"/>
      <c r="O98" s="340" t="s">
        <v>816</v>
      </c>
      <c r="P98" s="75"/>
      <c r="Q98" s="75"/>
      <c r="R98" s="183">
        <v>120000000</v>
      </c>
      <c r="S98" s="340" t="s">
        <v>816</v>
      </c>
      <c r="T98" s="183">
        <v>120000000</v>
      </c>
      <c r="U98" s="183">
        <v>120000000</v>
      </c>
      <c r="V98" s="75"/>
      <c r="W98" s="31"/>
      <c r="X98" s="20" t="s">
        <v>288</v>
      </c>
      <c r="Y98" s="28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s="4" customFormat="1" ht="60" x14ac:dyDescent="0.25">
      <c r="A99" s="64"/>
      <c r="B99" s="65"/>
      <c r="C99" s="65"/>
      <c r="D99" s="66"/>
      <c r="E99" s="65"/>
      <c r="F99" s="190" t="s">
        <v>1546</v>
      </c>
      <c r="G99" s="17"/>
      <c r="H99" s="17"/>
      <c r="I99" s="17"/>
      <c r="J99" s="14"/>
      <c r="K99" s="469" t="s">
        <v>1483</v>
      </c>
      <c r="L99" s="67"/>
      <c r="M99" s="202"/>
      <c r="N99" s="202"/>
      <c r="O99" s="340"/>
      <c r="P99" s="75"/>
      <c r="Q99" s="75"/>
      <c r="R99" s="183"/>
      <c r="S99" s="340" t="s">
        <v>891</v>
      </c>
      <c r="T99" s="183"/>
      <c r="U99" s="183">
        <v>300000000</v>
      </c>
      <c r="V99" s="75"/>
      <c r="W99" s="31"/>
      <c r="X99" s="20" t="s">
        <v>1466</v>
      </c>
      <c r="Y99" s="28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s="4" customFormat="1" ht="45" x14ac:dyDescent="0.25">
      <c r="A100" s="64"/>
      <c r="B100" s="65"/>
      <c r="C100" s="65"/>
      <c r="D100" s="66"/>
      <c r="E100" s="65"/>
      <c r="F100" s="67"/>
      <c r="G100" s="17"/>
      <c r="H100" s="17"/>
      <c r="I100" s="17"/>
      <c r="J100" s="14"/>
      <c r="K100" s="469" t="s">
        <v>1506</v>
      </c>
      <c r="L100" s="67"/>
      <c r="M100" s="202"/>
      <c r="N100" s="202"/>
      <c r="O100" s="340"/>
      <c r="P100" s="75"/>
      <c r="Q100" s="75"/>
      <c r="R100" s="183"/>
      <c r="S100" s="340" t="s">
        <v>600</v>
      </c>
      <c r="T100" s="183"/>
      <c r="U100" s="183">
        <v>60000000</v>
      </c>
      <c r="V100" s="75"/>
      <c r="W100" s="31"/>
      <c r="X100" s="20"/>
      <c r="Y100" s="28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s="4" customFormat="1" ht="75" x14ac:dyDescent="0.25">
      <c r="A101" s="64"/>
      <c r="B101" s="65"/>
      <c r="C101" s="65"/>
      <c r="D101" s="66"/>
      <c r="E101" s="65"/>
      <c r="F101" s="190" t="s">
        <v>1547</v>
      </c>
      <c r="G101" s="17"/>
      <c r="H101" s="17"/>
      <c r="I101" s="17"/>
      <c r="J101" s="14"/>
      <c r="K101" s="469" t="s">
        <v>1502</v>
      </c>
      <c r="L101" s="67"/>
      <c r="M101" s="202"/>
      <c r="N101" s="202"/>
      <c r="O101" s="340"/>
      <c r="P101" s="75"/>
      <c r="Q101" s="75"/>
      <c r="R101" s="183"/>
      <c r="S101" s="340" t="s">
        <v>593</v>
      </c>
      <c r="T101" s="183"/>
      <c r="U101" s="472">
        <v>30000000</v>
      </c>
      <c r="V101" s="75"/>
      <c r="W101" s="31"/>
      <c r="X101" s="20"/>
      <c r="Y101" s="28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4" customFormat="1" ht="90" x14ac:dyDescent="0.25">
      <c r="A102" s="64"/>
      <c r="B102" s="65"/>
      <c r="C102" s="65"/>
      <c r="D102" s="66"/>
      <c r="E102" s="65"/>
      <c r="F102" s="67"/>
      <c r="G102" s="17"/>
      <c r="H102" s="17"/>
      <c r="I102" s="17"/>
      <c r="J102" s="14"/>
      <c r="K102" s="469" t="s">
        <v>1504</v>
      </c>
      <c r="L102" s="67"/>
      <c r="M102" s="202"/>
      <c r="N102" s="202"/>
      <c r="O102" s="340"/>
      <c r="P102" s="75"/>
      <c r="Q102" s="75"/>
      <c r="R102" s="183"/>
      <c r="S102" s="340"/>
      <c r="T102" s="183"/>
      <c r="U102" s="472">
        <v>75000000</v>
      </c>
      <c r="V102" s="75"/>
      <c r="W102" s="31"/>
      <c r="X102" s="20"/>
      <c r="Y102" s="28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</row>
    <row r="103" spans="1:45" s="4" customFormat="1" ht="75" x14ac:dyDescent="0.25">
      <c r="A103" s="64"/>
      <c r="B103" s="65"/>
      <c r="C103" s="65"/>
      <c r="D103" s="66"/>
      <c r="E103" s="65"/>
      <c r="F103" s="67"/>
      <c r="G103" s="17"/>
      <c r="H103" s="17"/>
      <c r="I103" s="17"/>
      <c r="J103" s="14"/>
      <c r="K103" s="469" t="s">
        <v>1501</v>
      </c>
      <c r="L103" s="67"/>
      <c r="M103" s="202"/>
      <c r="N103" s="202"/>
      <c r="O103" s="340"/>
      <c r="P103" s="75"/>
      <c r="Q103" s="75"/>
      <c r="R103" s="183"/>
      <c r="S103" s="340" t="s">
        <v>1548</v>
      </c>
      <c r="T103" s="183"/>
      <c r="U103" s="472">
        <v>180000000</v>
      </c>
      <c r="V103" s="75"/>
      <c r="W103" s="31"/>
      <c r="X103" s="20"/>
      <c r="Y103" s="28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</row>
    <row r="104" spans="1:45" s="4" customFormat="1" ht="75" x14ac:dyDescent="0.25">
      <c r="A104" s="64"/>
      <c r="B104" s="65"/>
      <c r="C104" s="65"/>
      <c r="D104" s="66"/>
      <c r="E104" s="65"/>
      <c r="F104" s="67"/>
      <c r="G104" s="17"/>
      <c r="H104" s="17"/>
      <c r="I104" s="17"/>
      <c r="J104" s="14"/>
      <c r="K104" s="469" t="s">
        <v>1505</v>
      </c>
      <c r="L104" s="67"/>
      <c r="M104" s="202"/>
      <c r="N104" s="202"/>
      <c r="O104" s="340"/>
      <c r="P104" s="75"/>
      <c r="Q104" s="75"/>
      <c r="R104" s="183"/>
      <c r="S104" s="340" t="s">
        <v>154</v>
      </c>
      <c r="T104" s="183"/>
      <c r="U104" s="472">
        <v>90000000</v>
      </c>
      <c r="V104" s="75"/>
      <c r="W104" s="31"/>
      <c r="X104" s="20"/>
      <c r="Y104" s="28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45" s="4" customFormat="1" ht="60" x14ac:dyDescent="0.25">
      <c r="A105" s="64"/>
      <c r="B105" s="65"/>
      <c r="C105" s="65"/>
      <c r="D105" s="66"/>
      <c r="E105" s="65"/>
      <c r="F105" s="67"/>
      <c r="G105" s="17"/>
      <c r="H105" s="17"/>
      <c r="I105" s="17"/>
      <c r="J105" s="14"/>
      <c r="K105" s="469" t="s">
        <v>1477</v>
      </c>
      <c r="L105" s="67"/>
      <c r="M105" s="202"/>
      <c r="N105" s="202"/>
      <c r="O105" s="340"/>
      <c r="P105" s="75"/>
      <c r="Q105" s="75"/>
      <c r="R105" s="183"/>
      <c r="S105" s="340" t="s">
        <v>151</v>
      </c>
      <c r="T105" s="183"/>
      <c r="U105" s="472">
        <v>150000000</v>
      </c>
      <c r="V105" s="75"/>
      <c r="W105" s="31"/>
      <c r="X105" s="20"/>
      <c r="Y105" s="28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45" s="4" customFormat="1" ht="75" x14ac:dyDescent="0.25">
      <c r="A106" s="64"/>
      <c r="B106" s="65"/>
      <c r="C106" s="65"/>
      <c r="D106" s="66"/>
      <c r="E106" s="65"/>
      <c r="F106" s="67"/>
      <c r="G106" s="17"/>
      <c r="H106" s="17"/>
      <c r="I106" s="17"/>
      <c r="J106" s="14"/>
      <c r="K106" s="469" t="s">
        <v>1488</v>
      </c>
      <c r="L106" s="67"/>
      <c r="M106" s="202"/>
      <c r="N106" s="202"/>
      <c r="O106" s="340"/>
      <c r="P106" s="75"/>
      <c r="Q106" s="75"/>
      <c r="R106" s="183"/>
      <c r="S106" s="340" t="s">
        <v>597</v>
      </c>
      <c r="T106" s="183"/>
      <c r="U106" s="472">
        <v>900000000</v>
      </c>
      <c r="V106" s="75"/>
      <c r="W106" s="31"/>
      <c r="X106" s="20"/>
      <c r="Y106" s="28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45" s="4" customFormat="1" ht="45" x14ac:dyDescent="0.25">
      <c r="A107" s="64"/>
      <c r="B107" s="65"/>
      <c r="C107" s="65"/>
      <c r="D107" s="66"/>
      <c r="E107" s="65"/>
      <c r="F107" s="67"/>
      <c r="G107" s="17"/>
      <c r="H107" s="17"/>
      <c r="I107" s="17"/>
      <c r="J107" s="14"/>
      <c r="K107" s="469" t="s">
        <v>1507</v>
      </c>
      <c r="L107" s="67"/>
      <c r="M107" s="202"/>
      <c r="N107" s="202"/>
      <c r="O107" s="340"/>
      <c r="P107" s="75"/>
      <c r="Q107" s="75"/>
      <c r="R107" s="183"/>
      <c r="S107" s="340" t="s">
        <v>1549</v>
      </c>
      <c r="T107" s="183"/>
      <c r="U107" s="472">
        <v>200000000</v>
      </c>
      <c r="V107" s="75"/>
      <c r="W107" s="31"/>
      <c r="X107" s="20"/>
      <c r="Y107" s="28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45" s="4" customFormat="1" ht="37.5" customHeight="1" x14ac:dyDescent="0.25">
      <c r="A108" s="64">
        <v>1</v>
      </c>
      <c r="B108" s="65">
        <v>4</v>
      </c>
      <c r="C108" s="65">
        <v>4</v>
      </c>
      <c r="D108" s="66">
        <v>2.0099999999999998</v>
      </c>
      <c r="E108" s="65">
        <v>2</v>
      </c>
      <c r="F108" s="67" t="s">
        <v>817</v>
      </c>
      <c r="G108" s="17"/>
      <c r="H108" s="17"/>
      <c r="I108" s="17"/>
      <c r="J108" s="14"/>
      <c r="K108" s="20" t="s">
        <v>60</v>
      </c>
      <c r="L108" s="67" t="s">
        <v>818</v>
      </c>
      <c r="M108" s="202" t="s">
        <v>48</v>
      </c>
      <c r="N108" s="202" t="s">
        <v>48</v>
      </c>
      <c r="O108" s="340" t="s">
        <v>48</v>
      </c>
      <c r="P108" s="75">
        <v>1250000000</v>
      </c>
      <c r="Q108" s="75">
        <v>1250000000</v>
      </c>
      <c r="R108" s="76">
        <v>1250000000</v>
      </c>
      <c r="S108" s="340" t="s">
        <v>48</v>
      </c>
      <c r="T108" s="183">
        <v>1250000000</v>
      </c>
      <c r="U108" s="183">
        <v>1250000000</v>
      </c>
      <c r="V108" s="75">
        <v>100000000</v>
      </c>
      <c r="W108" s="31"/>
      <c r="X108" s="32" t="s">
        <v>107</v>
      </c>
      <c r="Y108" s="28">
        <v>3</v>
      </c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45" s="4" customFormat="1" ht="37.5" customHeight="1" x14ac:dyDescent="0.25">
      <c r="A109" s="70">
        <v>1</v>
      </c>
      <c r="B109" s="71">
        <v>4</v>
      </c>
      <c r="C109" s="71">
        <v>5</v>
      </c>
      <c r="D109" s="67"/>
      <c r="E109" s="67"/>
      <c r="F109" s="16" t="s">
        <v>819</v>
      </c>
      <c r="G109" s="17" t="s">
        <v>734</v>
      </c>
      <c r="H109" s="17" t="s">
        <v>735</v>
      </c>
      <c r="I109" s="17" t="s">
        <v>736</v>
      </c>
      <c r="J109" s="92">
        <v>2.4299999999999999E-2</v>
      </c>
      <c r="K109" s="14"/>
      <c r="L109" s="17" t="s">
        <v>820</v>
      </c>
      <c r="M109" s="255">
        <v>0.16700000000000001</v>
      </c>
      <c r="N109" s="255">
        <v>0.16700000000000001</v>
      </c>
      <c r="O109" s="342">
        <v>0.16700000000000001</v>
      </c>
      <c r="P109" s="73">
        <f>P110</f>
        <v>300000000</v>
      </c>
      <c r="Q109" s="73">
        <f>Q110</f>
        <v>200000000</v>
      </c>
      <c r="R109" s="74">
        <f>R110</f>
        <v>580000000</v>
      </c>
      <c r="S109" s="342">
        <v>0.16700000000000001</v>
      </c>
      <c r="T109" s="353">
        <f>T110</f>
        <v>400000000</v>
      </c>
      <c r="U109" s="74">
        <f>U110</f>
        <v>2680000000</v>
      </c>
      <c r="V109" s="73">
        <f>V110</f>
        <v>500000000</v>
      </c>
      <c r="W109" s="31" t="s">
        <v>738</v>
      </c>
      <c r="X109" s="237"/>
      <c r="Y109" s="28">
        <v>1</v>
      </c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45" s="4" customFormat="1" ht="37.5" customHeight="1" x14ac:dyDescent="0.25">
      <c r="A110" s="70">
        <v>1</v>
      </c>
      <c r="B110" s="71">
        <v>4</v>
      </c>
      <c r="C110" s="71">
        <v>5</v>
      </c>
      <c r="D110" s="72">
        <v>2.0099999999999998</v>
      </c>
      <c r="E110" s="67"/>
      <c r="F110" s="17" t="s">
        <v>821</v>
      </c>
      <c r="G110" s="17"/>
      <c r="H110" s="17"/>
      <c r="I110" s="17"/>
      <c r="J110" s="14"/>
      <c r="K110" s="14"/>
      <c r="L110" s="17" t="s">
        <v>822</v>
      </c>
      <c r="M110" s="186">
        <v>1</v>
      </c>
      <c r="N110" s="186">
        <v>1</v>
      </c>
      <c r="O110" s="335">
        <v>1</v>
      </c>
      <c r="P110" s="73">
        <f>P111+P112+P132</f>
        <v>300000000</v>
      </c>
      <c r="Q110" s="73">
        <f>Q111+Q112+Q132</f>
        <v>200000000</v>
      </c>
      <c r="R110" s="73">
        <f>R111+R112+R132</f>
        <v>580000000</v>
      </c>
      <c r="S110" s="335">
        <v>1</v>
      </c>
      <c r="T110" s="362">
        <f>T111+T112+T132</f>
        <v>400000000</v>
      </c>
      <c r="U110" s="73">
        <f>U111+U112+U132</f>
        <v>2680000000</v>
      </c>
      <c r="V110" s="73">
        <f>V111+V112+V132</f>
        <v>500000000</v>
      </c>
      <c r="W110" s="31"/>
      <c r="X110" s="32"/>
      <c r="Y110" s="28">
        <v>2</v>
      </c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s="4" customFormat="1" ht="37.5" customHeight="1" x14ac:dyDescent="0.25">
      <c r="A111" s="64">
        <v>1</v>
      </c>
      <c r="B111" s="65">
        <v>4</v>
      </c>
      <c r="C111" s="65">
        <v>5</v>
      </c>
      <c r="D111" s="66">
        <v>2.0099999999999998</v>
      </c>
      <c r="E111" s="67">
        <v>1</v>
      </c>
      <c r="F111" s="141" t="s">
        <v>823</v>
      </c>
      <c r="G111" s="17"/>
      <c r="H111" s="17"/>
      <c r="I111" s="17"/>
      <c r="J111" s="14"/>
      <c r="K111" s="14"/>
      <c r="L111" s="15" t="s">
        <v>824</v>
      </c>
      <c r="M111" s="202" t="s">
        <v>48</v>
      </c>
      <c r="N111" s="202" t="s">
        <v>48</v>
      </c>
      <c r="O111" s="340" t="s">
        <v>48</v>
      </c>
      <c r="P111" s="75">
        <v>100000000</v>
      </c>
      <c r="Q111" s="75">
        <v>100000000</v>
      </c>
      <c r="R111" s="76">
        <v>100000000</v>
      </c>
      <c r="S111" s="340" t="s">
        <v>48</v>
      </c>
      <c r="T111" s="183">
        <v>100000000</v>
      </c>
      <c r="U111" s="76">
        <v>100000000</v>
      </c>
      <c r="V111" s="68">
        <v>60000000</v>
      </c>
      <c r="W111" s="31"/>
      <c r="X111" s="32"/>
      <c r="Y111" s="28">
        <v>3</v>
      </c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s="4" customFormat="1" ht="52.5" customHeight="1" x14ac:dyDescent="0.25">
      <c r="A112" s="64">
        <v>1</v>
      </c>
      <c r="B112" s="65">
        <v>4</v>
      </c>
      <c r="C112" s="65">
        <v>5</v>
      </c>
      <c r="D112" s="66">
        <v>2.0099999999999998</v>
      </c>
      <c r="E112" s="65">
        <v>2</v>
      </c>
      <c r="F112" s="67" t="s">
        <v>825</v>
      </c>
      <c r="G112" s="17"/>
      <c r="H112" s="17"/>
      <c r="I112" s="17"/>
      <c r="J112" s="14"/>
      <c r="K112" s="20"/>
      <c r="L112" s="15" t="s">
        <v>826</v>
      </c>
      <c r="M112" s="202" t="s">
        <v>827</v>
      </c>
      <c r="N112" s="202" t="s">
        <v>827</v>
      </c>
      <c r="O112" s="340" t="s">
        <v>828</v>
      </c>
      <c r="P112" s="75">
        <v>200000000</v>
      </c>
      <c r="Q112" s="75">
        <v>100000000</v>
      </c>
      <c r="R112" s="183">
        <f>SUM(R113:R116)</f>
        <v>480000000</v>
      </c>
      <c r="S112" s="340" t="s">
        <v>828</v>
      </c>
      <c r="T112" s="183">
        <f>SUM(T113:T116)</f>
        <v>300000000</v>
      </c>
      <c r="U112" s="154">
        <f>SUM(U113:U131)</f>
        <v>2580000000</v>
      </c>
      <c r="V112" s="75">
        <v>360000000</v>
      </c>
      <c r="W112" s="31"/>
      <c r="X112" s="20"/>
      <c r="Y112" s="28">
        <v>3</v>
      </c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s="4" customFormat="1" ht="37.5" customHeight="1" x14ac:dyDescent="0.25">
      <c r="A113" s="64"/>
      <c r="B113" s="65"/>
      <c r="C113" s="65"/>
      <c r="D113" s="66"/>
      <c r="E113" s="65"/>
      <c r="F113" s="256" t="s">
        <v>829</v>
      </c>
      <c r="G113" s="17"/>
      <c r="H113" s="17"/>
      <c r="I113" s="17"/>
      <c r="J113" s="14"/>
      <c r="K113" s="20" t="s">
        <v>830</v>
      </c>
      <c r="L113" s="15"/>
      <c r="M113" s="202"/>
      <c r="N113" s="202"/>
      <c r="O113" s="340" t="s">
        <v>831</v>
      </c>
      <c r="P113" s="75"/>
      <c r="Q113" s="75"/>
      <c r="R113" s="183">
        <v>100000000</v>
      </c>
      <c r="S113" s="340" t="s">
        <v>831</v>
      </c>
      <c r="T113" s="183">
        <v>100000000</v>
      </c>
      <c r="U113" s="183">
        <v>100000000</v>
      </c>
      <c r="V113" s="75"/>
      <c r="W113" s="31"/>
      <c r="X113" s="20" t="s">
        <v>278</v>
      </c>
      <c r="Y113" s="28"/>
      <c r="Z113" s="13"/>
      <c r="AA113" s="476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s="4" customFormat="1" ht="37.5" customHeight="1" x14ac:dyDescent="0.25">
      <c r="A114" s="64"/>
      <c r="B114" s="65"/>
      <c r="C114" s="65"/>
      <c r="D114" s="66"/>
      <c r="E114" s="65"/>
      <c r="F114" s="256" t="s">
        <v>832</v>
      </c>
      <c r="G114" s="17"/>
      <c r="H114" s="17"/>
      <c r="I114" s="17"/>
      <c r="J114" s="14"/>
      <c r="K114" s="20" t="s">
        <v>833</v>
      </c>
      <c r="L114" s="15"/>
      <c r="M114" s="202"/>
      <c r="N114" s="202"/>
      <c r="O114" s="340" t="s">
        <v>827</v>
      </c>
      <c r="P114" s="75"/>
      <c r="Q114" s="75"/>
      <c r="R114" s="183">
        <v>80000000</v>
      </c>
      <c r="S114" s="340" t="s">
        <v>827</v>
      </c>
      <c r="T114" s="183">
        <v>0</v>
      </c>
      <c r="U114" s="183">
        <v>0</v>
      </c>
      <c r="V114" s="75"/>
      <c r="W114" s="31"/>
      <c r="X114" s="20" t="s">
        <v>288</v>
      </c>
      <c r="Y114" s="28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4" customFormat="1" ht="37.5" customHeight="1" x14ac:dyDescent="0.25">
      <c r="A115" s="64"/>
      <c r="B115" s="65"/>
      <c r="C115" s="65"/>
      <c r="D115" s="66"/>
      <c r="E115" s="65"/>
      <c r="F115" s="256" t="s">
        <v>834</v>
      </c>
      <c r="G115" s="17"/>
      <c r="H115" s="17"/>
      <c r="I115" s="17"/>
      <c r="J115" s="14"/>
      <c r="K115" s="20" t="s">
        <v>835</v>
      </c>
      <c r="L115" s="15"/>
      <c r="M115" s="202"/>
      <c r="N115" s="202"/>
      <c r="O115" s="340" t="s">
        <v>836</v>
      </c>
      <c r="P115" s="75"/>
      <c r="Q115" s="75"/>
      <c r="R115" s="183">
        <v>200000000</v>
      </c>
      <c r="S115" s="340" t="s">
        <v>836</v>
      </c>
      <c r="T115" s="183">
        <v>200000000</v>
      </c>
      <c r="U115" s="183">
        <v>200000000</v>
      </c>
      <c r="V115" s="75"/>
      <c r="W115" s="31"/>
      <c r="X115" s="20" t="s">
        <v>288</v>
      </c>
      <c r="Y115" s="28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</row>
    <row r="116" spans="1:45" s="4" customFormat="1" ht="37.5" customHeight="1" x14ac:dyDescent="0.25">
      <c r="A116" s="64"/>
      <c r="B116" s="65"/>
      <c r="C116" s="65"/>
      <c r="D116" s="66"/>
      <c r="E116" s="65"/>
      <c r="F116" s="256" t="s">
        <v>837</v>
      </c>
      <c r="G116" s="17"/>
      <c r="H116" s="17"/>
      <c r="I116" s="17"/>
      <c r="J116" s="14"/>
      <c r="K116" s="20" t="s">
        <v>838</v>
      </c>
      <c r="L116" s="15"/>
      <c r="M116" s="202"/>
      <c r="N116" s="202"/>
      <c r="O116" s="340" t="s">
        <v>827</v>
      </c>
      <c r="P116" s="75"/>
      <c r="Q116" s="75"/>
      <c r="R116" s="183">
        <v>100000000</v>
      </c>
      <c r="S116" s="340" t="s">
        <v>827</v>
      </c>
      <c r="T116" s="183">
        <v>0</v>
      </c>
      <c r="U116" s="183">
        <v>0</v>
      </c>
      <c r="V116" s="75"/>
      <c r="W116" s="31"/>
      <c r="X116" s="20" t="s">
        <v>288</v>
      </c>
      <c r="Y116" s="28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</row>
    <row r="117" spans="1:45" s="4" customFormat="1" ht="75" x14ac:dyDescent="0.25">
      <c r="A117" s="64"/>
      <c r="B117" s="65"/>
      <c r="C117" s="65"/>
      <c r="D117" s="66"/>
      <c r="E117" s="65"/>
      <c r="F117" s="256" t="s">
        <v>1532</v>
      </c>
      <c r="G117" s="17"/>
      <c r="H117" s="17"/>
      <c r="I117" s="17"/>
      <c r="J117" s="14"/>
      <c r="K117" s="469" t="s">
        <v>1512</v>
      </c>
      <c r="L117" s="15"/>
      <c r="M117" s="202"/>
      <c r="N117" s="202"/>
      <c r="O117" s="340"/>
      <c r="P117" s="75"/>
      <c r="Q117" s="75"/>
      <c r="R117" s="183"/>
      <c r="S117" s="340" t="s">
        <v>1534</v>
      </c>
      <c r="T117" s="183"/>
      <c r="U117" s="472">
        <v>100000000</v>
      </c>
      <c r="V117" s="75"/>
      <c r="W117" s="31"/>
      <c r="X117" s="20" t="s">
        <v>1466</v>
      </c>
      <c r="Y117" s="28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</row>
    <row r="118" spans="1:45" s="4" customFormat="1" ht="60" x14ac:dyDescent="0.25">
      <c r="A118" s="64"/>
      <c r="B118" s="65"/>
      <c r="C118" s="65"/>
      <c r="D118" s="66"/>
      <c r="E118" s="65"/>
      <c r="F118" s="256"/>
      <c r="G118" s="17"/>
      <c r="H118" s="17"/>
      <c r="I118" s="17"/>
      <c r="J118" s="14"/>
      <c r="K118" s="469" t="s">
        <v>1515</v>
      </c>
      <c r="L118" s="15"/>
      <c r="M118" s="202"/>
      <c r="N118" s="202"/>
      <c r="O118" s="340"/>
      <c r="P118" s="75"/>
      <c r="Q118" s="75"/>
      <c r="R118" s="183"/>
      <c r="S118" s="340" t="s">
        <v>1535</v>
      </c>
      <c r="T118" s="183"/>
      <c r="U118" s="472">
        <v>216000000</v>
      </c>
      <c r="V118" s="75"/>
      <c r="W118" s="31"/>
      <c r="X118" s="20" t="s">
        <v>1466</v>
      </c>
      <c r="Y118" s="28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</row>
    <row r="119" spans="1:45" s="4" customFormat="1" ht="60" x14ac:dyDescent="0.25">
      <c r="A119" s="64"/>
      <c r="B119" s="65"/>
      <c r="C119" s="65"/>
      <c r="D119" s="66"/>
      <c r="E119" s="65"/>
      <c r="F119" s="256"/>
      <c r="G119" s="17"/>
      <c r="H119" s="17"/>
      <c r="I119" s="17"/>
      <c r="J119" s="14"/>
      <c r="K119" s="469" t="s">
        <v>1514</v>
      </c>
      <c r="L119" s="15"/>
      <c r="M119" s="202"/>
      <c r="N119" s="202"/>
      <c r="O119" s="340"/>
      <c r="P119" s="75"/>
      <c r="Q119" s="75"/>
      <c r="R119" s="183"/>
      <c r="S119" s="340" t="s">
        <v>1536</v>
      </c>
      <c r="T119" s="183"/>
      <c r="U119" s="472">
        <v>61000000</v>
      </c>
      <c r="V119" s="75"/>
      <c r="W119" s="31"/>
      <c r="X119" s="20" t="s">
        <v>1466</v>
      </c>
      <c r="Y119" s="28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</row>
    <row r="120" spans="1:45" s="4" customFormat="1" ht="60" x14ac:dyDescent="0.25">
      <c r="A120" s="64"/>
      <c r="B120" s="65"/>
      <c r="C120" s="65"/>
      <c r="D120" s="66"/>
      <c r="E120" s="65"/>
      <c r="F120" s="256"/>
      <c r="G120" s="17"/>
      <c r="H120" s="17"/>
      <c r="I120" s="17"/>
      <c r="J120" s="14"/>
      <c r="K120" s="469" t="s">
        <v>1516</v>
      </c>
      <c r="L120" s="15"/>
      <c r="M120" s="202"/>
      <c r="N120" s="202"/>
      <c r="O120" s="340"/>
      <c r="P120" s="75"/>
      <c r="Q120" s="75"/>
      <c r="R120" s="183"/>
      <c r="S120" s="340" t="s">
        <v>1537</v>
      </c>
      <c r="T120" s="183"/>
      <c r="U120" s="472">
        <v>260000000</v>
      </c>
      <c r="V120" s="75"/>
      <c r="W120" s="31"/>
      <c r="X120" s="20" t="s">
        <v>1466</v>
      </c>
      <c r="Y120" s="28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</row>
    <row r="121" spans="1:45" s="4" customFormat="1" ht="105" x14ac:dyDescent="0.25">
      <c r="A121" s="64"/>
      <c r="B121" s="65"/>
      <c r="C121" s="65"/>
      <c r="D121" s="66"/>
      <c r="E121" s="65"/>
      <c r="F121" s="256"/>
      <c r="G121" s="17"/>
      <c r="H121" s="17"/>
      <c r="I121" s="17"/>
      <c r="J121" s="14"/>
      <c r="K121" s="469" t="s">
        <v>1518</v>
      </c>
      <c r="L121" s="15"/>
      <c r="M121" s="202"/>
      <c r="N121" s="202"/>
      <c r="O121" s="340"/>
      <c r="P121" s="75"/>
      <c r="Q121" s="75"/>
      <c r="R121" s="183"/>
      <c r="S121" s="340" t="s">
        <v>1538</v>
      </c>
      <c r="T121" s="183"/>
      <c r="U121" s="472">
        <v>30000000</v>
      </c>
      <c r="V121" s="75"/>
      <c r="W121" s="31"/>
      <c r="X121" s="20" t="s">
        <v>1466</v>
      </c>
      <c r="Y121" s="28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</row>
    <row r="122" spans="1:45" s="4" customFormat="1" ht="75" x14ac:dyDescent="0.25">
      <c r="A122" s="64"/>
      <c r="B122" s="65"/>
      <c r="C122" s="65"/>
      <c r="D122" s="66"/>
      <c r="E122" s="65"/>
      <c r="F122" s="256"/>
      <c r="G122" s="17"/>
      <c r="H122" s="17"/>
      <c r="I122" s="17"/>
      <c r="J122" s="14"/>
      <c r="K122" s="469" t="s">
        <v>1520</v>
      </c>
      <c r="L122" s="15"/>
      <c r="M122" s="202"/>
      <c r="N122" s="202"/>
      <c r="O122" s="340"/>
      <c r="P122" s="75"/>
      <c r="Q122" s="75"/>
      <c r="R122" s="183"/>
      <c r="S122" s="340" t="s">
        <v>1539</v>
      </c>
      <c r="T122" s="183"/>
      <c r="U122" s="472">
        <v>200000000</v>
      </c>
      <c r="V122" s="75"/>
      <c r="W122" s="31"/>
      <c r="X122" s="20" t="s">
        <v>1466</v>
      </c>
      <c r="Y122" s="28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</row>
    <row r="123" spans="1:45" s="4" customFormat="1" ht="60" x14ac:dyDescent="0.25">
      <c r="A123" s="64"/>
      <c r="B123" s="65"/>
      <c r="C123" s="65"/>
      <c r="D123" s="66"/>
      <c r="E123" s="65"/>
      <c r="F123" s="256"/>
      <c r="G123" s="17"/>
      <c r="H123" s="17"/>
      <c r="I123" s="17"/>
      <c r="J123" s="14"/>
      <c r="K123" s="469" t="s">
        <v>1521</v>
      </c>
      <c r="L123" s="15"/>
      <c r="M123" s="202"/>
      <c r="N123" s="202"/>
      <c r="O123" s="340"/>
      <c r="P123" s="75"/>
      <c r="Q123" s="75"/>
      <c r="R123" s="183"/>
      <c r="S123" s="340" t="s">
        <v>294</v>
      </c>
      <c r="T123" s="183"/>
      <c r="U123" s="472">
        <v>200000000</v>
      </c>
      <c r="V123" s="75"/>
      <c r="W123" s="31"/>
      <c r="X123" s="20" t="s">
        <v>1466</v>
      </c>
      <c r="Y123" s="28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</row>
    <row r="124" spans="1:45" s="4" customFormat="1" ht="60" x14ac:dyDescent="0.25">
      <c r="A124" s="64"/>
      <c r="B124" s="65"/>
      <c r="C124" s="65"/>
      <c r="D124" s="66"/>
      <c r="E124" s="65"/>
      <c r="F124" s="256"/>
      <c r="G124" s="17"/>
      <c r="H124" s="17"/>
      <c r="I124" s="17"/>
      <c r="J124" s="14"/>
      <c r="K124" s="469" t="s">
        <v>1533</v>
      </c>
      <c r="L124" s="15"/>
      <c r="M124" s="202"/>
      <c r="N124" s="202"/>
      <c r="O124" s="340"/>
      <c r="P124" s="75"/>
      <c r="Q124" s="75"/>
      <c r="R124" s="183"/>
      <c r="S124" s="340" t="s">
        <v>405</v>
      </c>
      <c r="T124" s="183"/>
      <c r="U124" s="472">
        <v>126000000</v>
      </c>
      <c r="V124" s="75"/>
      <c r="W124" s="31"/>
      <c r="X124" s="20" t="s">
        <v>1466</v>
      </c>
      <c r="Y124" s="28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</row>
    <row r="125" spans="1:45" s="4" customFormat="1" ht="60" x14ac:dyDescent="0.25">
      <c r="A125" s="64"/>
      <c r="B125" s="65"/>
      <c r="C125" s="65"/>
      <c r="D125" s="66"/>
      <c r="E125" s="65"/>
      <c r="F125" s="256"/>
      <c r="G125" s="17"/>
      <c r="H125" s="17"/>
      <c r="I125" s="17"/>
      <c r="J125" s="14"/>
      <c r="K125" s="469" t="s">
        <v>1519</v>
      </c>
      <c r="L125" s="15"/>
      <c r="M125" s="202"/>
      <c r="N125" s="202"/>
      <c r="O125" s="340"/>
      <c r="P125" s="75"/>
      <c r="Q125" s="75"/>
      <c r="R125" s="183"/>
      <c r="S125" s="340" t="s">
        <v>1540</v>
      </c>
      <c r="T125" s="183"/>
      <c r="U125" s="474">
        <v>50000000</v>
      </c>
      <c r="V125" s="75"/>
      <c r="W125" s="31"/>
      <c r="X125" s="20" t="s">
        <v>1466</v>
      </c>
      <c r="Y125" s="28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</row>
    <row r="126" spans="1:45" s="4" customFormat="1" ht="120" x14ac:dyDescent="0.25">
      <c r="A126" s="64"/>
      <c r="B126" s="65"/>
      <c r="C126" s="65"/>
      <c r="D126" s="66"/>
      <c r="E126" s="65"/>
      <c r="F126" s="256" t="s">
        <v>1541</v>
      </c>
      <c r="G126" s="17"/>
      <c r="H126" s="17"/>
      <c r="I126" s="17"/>
      <c r="J126" s="436"/>
      <c r="K126" s="469" t="s">
        <v>1509</v>
      </c>
      <c r="L126" s="475"/>
      <c r="M126" s="202"/>
      <c r="N126" s="202"/>
      <c r="O126" s="340"/>
      <c r="P126" s="75"/>
      <c r="Q126" s="75"/>
      <c r="R126" s="183"/>
      <c r="S126" s="340" t="s">
        <v>1542</v>
      </c>
      <c r="T126" s="183"/>
      <c r="U126" s="472">
        <v>120000000</v>
      </c>
      <c r="V126" s="75"/>
      <c r="W126" s="31"/>
      <c r="X126" s="20" t="s">
        <v>1466</v>
      </c>
      <c r="Y126" s="28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</row>
    <row r="127" spans="1:45" s="4" customFormat="1" ht="75" x14ac:dyDescent="0.25">
      <c r="A127" s="64"/>
      <c r="B127" s="65"/>
      <c r="C127" s="65"/>
      <c r="D127" s="66"/>
      <c r="E127" s="65"/>
      <c r="F127" s="256"/>
      <c r="G127" s="17"/>
      <c r="H127" s="17"/>
      <c r="I127" s="17"/>
      <c r="J127" s="436"/>
      <c r="K127" s="469" t="s">
        <v>1510</v>
      </c>
      <c r="L127" s="475"/>
      <c r="M127" s="202"/>
      <c r="N127" s="202"/>
      <c r="O127" s="340"/>
      <c r="P127" s="75"/>
      <c r="Q127" s="75"/>
      <c r="R127" s="183"/>
      <c r="S127" s="340" t="s">
        <v>1542</v>
      </c>
      <c r="T127" s="183"/>
      <c r="U127" s="472">
        <v>120000000</v>
      </c>
      <c r="V127" s="75"/>
      <c r="W127" s="31"/>
      <c r="X127" s="20" t="s">
        <v>1466</v>
      </c>
      <c r="Y127" s="28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</row>
    <row r="128" spans="1:45" s="4" customFormat="1" ht="90" x14ac:dyDescent="0.25">
      <c r="A128" s="64"/>
      <c r="B128" s="65"/>
      <c r="C128" s="65"/>
      <c r="D128" s="66"/>
      <c r="E128" s="65"/>
      <c r="F128" s="256"/>
      <c r="G128" s="17"/>
      <c r="H128" s="17"/>
      <c r="I128" s="17"/>
      <c r="J128" s="436"/>
      <c r="K128" s="469" t="s">
        <v>1511</v>
      </c>
      <c r="L128" s="475"/>
      <c r="M128" s="202"/>
      <c r="N128" s="202"/>
      <c r="O128" s="340"/>
      <c r="P128" s="75"/>
      <c r="Q128" s="75"/>
      <c r="R128" s="183"/>
      <c r="S128" s="340" t="s">
        <v>1543</v>
      </c>
      <c r="T128" s="183"/>
      <c r="U128" s="472">
        <v>50000000</v>
      </c>
      <c r="V128" s="75"/>
      <c r="W128" s="31"/>
      <c r="X128" s="20" t="s">
        <v>1466</v>
      </c>
      <c r="Y128" s="28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</row>
    <row r="129" spans="1:45" s="4" customFormat="1" ht="75" x14ac:dyDescent="0.25">
      <c r="A129" s="64"/>
      <c r="B129" s="65"/>
      <c r="C129" s="65"/>
      <c r="D129" s="66"/>
      <c r="E129" s="65"/>
      <c r="F129" s="256"/>
      <c r="G129" s="17"/>
      <c r="H129" s="17"/>
      <c r="I129" s="17"/>
      <c r="J129" s="436"/>
      <c r="K129" s="469" t="s">
        <v>1512</v>
      </c>
      <c r="L129" s="475"/>
      <c r="M129" s="202"/>
      <c r="N129" s="202"/>
      <c r="O129" s="340"/>
      <c r="P129" s="75"/>
      <c r="Q129" s="75"/>
      <c r="R129" s="183"/>
      <c r="S129" s="340" t="s">
        <v>1544</v>
      </c>
      <c r="T129" s="183"/>
      <c r="U129" s="472">
        <v>347000000</v>
      </c>
      <c r="V129" s="75"/>
      <c r="W129" s="31"/>
      <c r="X129" s="20" t="s">
        <v>1466</v>
      </c>
      <c r="Y129" s="28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</row>
    <row r="130" spans="1:45" s="4" customFormat="1" ht="45" x14ac:dyDescent="0.25">
      <c r="A130" s="64"/>
      <c r="B130" s="65"/>
      <c r="C130" s="65"/>
      <c r="D130" s="66"/>
      <c r="E130" s="65"/>
      <c r="F130" s="256"/>
      <c r="G130" s="17"/>
      <c r="H130" s="17"/>
      <c r="I130" s="17"/>
      <c r="J130" s="436"/>
      <c r="K130" s="469" t="s">
        <v>1513</v>
      </c>
      <c r="L130" s="475"/>
      <c r="M130" s="202"/>
      <c r="N130" s="202"/>
      <c r="O130" s="340"/>
      <c r="P130" s="75"/>
      <c r="Q130" s="75"/>
      <c r="R130" s="183"/>
      <c r="S130" s="340" t="s">
        <v>405</v>
      </c>
      <c r="T130" s="183"/>
      <c r="U130" s="472">
        <v>200000000</v>
      </c>
      <c r="V130" s="75"/>
      <c r="W130" s="31"/>
      <c r="X130" s="20" t="s">
        <v>1466</v>
      </c>
      <c r="Y130" s="28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</row>
    <row r="131" spans="1:45" s="4" customFormat="1" ht="75" x14ac:dyDescent="0.25">
      <c r="A131" s="64"/>
      <c r="B131" s="65"/>
      <c r="C131" s="65"/>
      <c r="D131" s="66"/>
      <c r="E131" s="65"/>
      <c r="F131" s="256"/>
      <c r="G131" s="17"/>
      <c r="H131" s="17"/>
      <c r="I131" s="17"/>
      <c r="J131" s="14"/>
      <c r="K131" s="469" t="s">
        <v>1517</v>
      </c>
      <c r="L131" s="15"/>
      <c r="M131" s="202"/>
      <c r="N131" s="202"/>
      <c r="O131" s="340"/>
      <c r="P131" s="75"/>
      <c r="Q131" s="75"/>
      <c r="R131" s="183"/>
      <c r="S131" s="340" t="s">
        <v>1545</v>
      </c>
      <c r="T131" s="183"/>
      <c r="U131" s="472">
        <v>200000000</v>
      </c>
      <c r="V131" s="75"/>
      <c r="W131" s="31"/>
      <c r="X131" s="20" t="s">
        <v>1466</v>
      </c>
      <c r="Y131" s="28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</row>
    <row r="132" spans="1:45" s="4" customFormat="1" ht="37.5" customHeight="1" x14ac:dyDescent="0.25">
      <c r="A132" s="64">
        <v>1</v>
      </c>
      <c r="B132" s="65">
        <v>4</v>
      </c>
      <c r="C132" s="65">
        <v>5</v>
      </c>
      <c r="D132" s="66">
        <v>2.0099999999999998</v>
      </c>
      <c r="E132" s="65">
        <v>5</v>
      </c>
      <c r="F132" s="141" t="s">
        <v>839</v>
      </c>
      <c r="G132" s="17"/>
      <c r="H132" s="17"/>
      <c r="I132" s="17"/>
      <c r="J132" s="14"/>
      <c r="K132" s="20"/>
      <c r="L132" s="15" t="s">
        <v>840</v>
      </c>
      <c r="M132" s="202" t="s">
        <v>841</v>
      </c>
      <c r="N132" s="202" t="s">
        <v>841</v>
      </c>
      <c r="O132" s="340" t="s">
        <v>841</v>
      </c>
      <c r="P132" s="75"/>
      <c r="Q132" s="75"/>
      <c r="R132" s="76"/>
      <c r="S132" s="340" t="s">
        <v>841</v>
      </c>
      <c r="T132" s="183"/>
      <c r="U132" s="76"/>
      <c r="V132" s="75">
        <v>80000000</v>
      </c>
      <c r="W132" s="31"/>
      <c r="X132" s="32"/>
      <c r="Y132" s="28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</row>
    <row r="133" spans="1:45" s="4" customFormat="1" ht="25.5" x14ac:dyDescent="0.25">
      <c r="A133" s="206">
        <v>2</v>
      </c>
      <c r="B133" s="207">
        <v>15</v>
      </c>
      <c r="C133" s="208"/>
      <c r="D133" s="208"/>
      <c r="E133" s="208"/>
      <c r="F133" s="23" t="s">
        <v>842</v>
      </c>
      <c r="G133" s="258"/>
      <c r="H133" s="258"/>
      <c r="I133" s="258"/>
      <c r="J133" s="259"/>
      <c r="K133" s="221"/>
      <c r="L133" s="208"/>
      <c r="M133" s="221"/>
      <c r="N133" s="221"/>
      <c r="O133" s="149"/>
      <c r="P133" s="24">
        <f>P135</f>
        <v>3422796500</v>
      </c>
      <c r="Q133" s="24">
        <f>Q135</f>
        <v>3722796500</v>
      </c>
      <c r="R133" s="25">
        <f>R135</f>
        <v>5752796500</v>
      </c>
      <c r="S133" s="149"/>
      <c r="T133" s="361">
        <f>T135</f>
        <v>5952796500</v>
      </c>
      <c r="U133" s="25">
        <f>U135</f>
        <v>11182796500</v>
      </c>
      <c r="V133" s="24">
        <f>V135</f>
        <v>1950000000</v>
      </c>
      <c r="W133" s="26"/>
      <c r="X133" s="27"/>
      <c r="Y133" s="83"/>
      <c r="Z133" s="211"/>
      <c r="AA133" s="211"/>
      <c r="AB133" s="211"/>
      <c r="AC133" s="211"/>
      <c r="AD133" s="211"/>
      <c r="AE133" s="211"/>
      <c r="AF133" s="211"/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</row>
    <row r="134" spans="1:45" s="4" customFormat="1" x14ac:dyDescent="0.25">
      <c r="A134" s="70"/>
      <c r="B134" s="143"/>
      <c r="C134" s="67"/>
      <c r="D134" s="67"/>
      <c r="E134" s="67"/>
      <c r="F134" s="17"/>
      <c r="G134" s="171"/>
      <c r="H134" s="171"/>
      <c r="I134" s="171"/>
      <c r="J134" s="109"/>
      <c r="K134" s="20"/>
      <c r="L134" s="67"/>
      <c r="M134" s="20"/>
      <c r="N134" s="20"/>
      <c r="O134" s="149"/>
      <c r="P134" s="18"/>
      <c r="Q134" s="18"/>
      <c r="R134" s="19"/>
      <c r="S134" s="149"/>
      <c r="T134" s="361"/>
      <c r="U134" s="19"/>
      <c r="V134" s="18"/>
      <c r="W134" s="31"/>
      <c r="X134" s="32"/>
      <c r="Y134" s="83"/>
      <c r="Z134" s="211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</row>
    <row r="135" spans="1:45" s="4" customFormat="1" ht="38.25" x14ac:dyDescent="0.25">
      <c r="A135" s="212"/>
      <c r="B135" s="212"/>
      <c r="C135" s="212"/>
      <c r="D135" s="212"/>
      <c r="E135" s="212"/>
      <c r="F135" s="34" t="s">
        <v>684</v>
      </c>
      <c r="G135" s="34"/>
      <c r="H135" s="34"/>
      <c r="I135" s="34"/>
      <c r="J135" s="214"/>
      <c r="K135" s="33"/>
      <c r="L135" s="213"/>
      <c r="M135" s="227"/>
      <c r="N135" s="227"/>
      <c r="O135" s="149"/>
      <c r="P135" s="228">
        <f>P137+P202</f>
        <v>3422796500</v>
      </c>
      <c r="Q135" s="228">
        <f>Q137+Q202</f>
        <v>3722796500</v>
      </c>
      <c r="R135" s="229">
        <f>R137+R202</f>
        <v>5752796500</v>
      </c>
      <c r="S135" s="149"/>
      <c r="T135" s="353">
        <f>T137+T202</f>
        <v>5952796500</v>
      </c>
      <c r="U135" s="229">
        <f>U137+U202</f>
        <v>11182796500</v>
      </c>
      <c r="V135" s="228">
        <f>V137+V202</f>
        <v>1950000000</v>
      </c>
      <c r="W135" s="39"/>
      <c r="X135" s="40"/>
      <c r="Y135" s="83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</row>
    <row r="136" spans="1:45" s="4" customFormat="1" x14ac:dyDescent="0.25">
      <c r="A136" s="260"/>
      <c r="B136" s="260"/>
      <c r="C136" s="260"/>
      <c r="D136" s="260"/>
      <c r="E136" s="260"/>
      <c r="F136" s="260"/>
      <c r="G136" s="91"/>
      <c r="H136" s="91"/>
      <c r="I136" s="91"/>
      <c r="J136" s="261"/>
      <c r="K136" s="51"/>
      <c r="L136" s="262"/>
      <c r="M136" s="12"/>
      <c r="N136" s="12"/>
      <c r="O136" s="343"/>
      <c r="P136" s="93"/>
      <c r="Q136" s="93"/>
      <c r="R136" s="94"/>
      <c r="S136" s="343"/>
      <c r="T136" s="354"/>
      <c r="U136" s="94"/>
      <c r="V136" s="93"/>
      <c r="W136" s="175"/>
      <c r="X136" s="56"/>
      <c r="Y136" s="83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</row>
    <row r="137" spans="1:45" s="4" customFormat="1" ht="38.25" x14ac:dyDescent="0.25">
      <c r="A137" s="87">
        <v>2</v>
      </c>
      <c r="B137" s="138">
        <v>15</v>
      </c>
      <c r="C137" s="88">
        <v>2</v>
      </c>
      <c r="D137" s="89"/>
      <c r="E137" s="89"/>
      <c r="F137" s="535" t="s">
        <v>843</v>
      </c>
      <c r="G137" s="535" t="s">
        <v>156</v>
      </c>
      <c r="H137" s="535" t="s">
        <v>231</v>
      </c>
      <c r="I137" s="17" t="s">
        <v>232</v>
      </c>
      <c r="J137" s="14">
        <v>0.71</v>
      </c>
      <c r="K137" s="109"/>
      <c r="L137" s="91" t="s">
        <v>844</v>
      </c>
      <c r="M137" s="116">
        <v>0.3019</v>
      </c>
      <c r="N137" s="116">
        <v>0.3019</v>
      </c>
      <c r="O137" s="344">
        <v>0.3019</v>
      </c>
      <c r="P137" s="93">
        <f>P139+P142+P186+P188+P193+P198</f>
        <v>3116796500</v>
      </c>
      <c r="Q137" s="93">
        <f>Q139+Q142+Q186+Q188+Q193+Q198</f>
        <v>3416796500</v>
      </c>
      <c r="R137" s="94">
        <f>R139+R142+R186+R188+R193+R198</f>
        <v>5446796500</v>
      </c>
      <c r="S137" s="344">
        <v>0.3019</v>
      </c>
      <c r="T137" s="354">
        <f>T139+T142+T186+T188+T193+T198</f>
        <v>5646796500</v>
      </c>
      <c r="U137" s="94">
        <f>U139+U142+U186+U188+U193+U198</f>
        <v>10876796500</v>
      </c>
      <c r="V137" s="93">
        <f>V139+V142+V186+V188+V193+V198</f>
        <v>1800000000</v>
      </c>
      <c r="W137" s="535" t="s">
        <v>234</v>
      </c>
      <c r="X137" s="56"/>
      <c r="Y137" s="83">
        <v>1</v>
      </c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</row>
    <row r="138" spans="1:45" s="4" customFormat="1" ht="38.25" x14ac:dyDescent="0.25">
      <c r="A138" s="118"/>
      <c r="B138" s="140"/>
      <c r="C138" s="119"/>
      <c r="D138" s="141"/>
      <c r="E138" s="141"/>
      <c r="F138" s="536"/>
      <c r="G138" s="536"/>
      <c r="H138" s="536"/>
      <c r="I138" s="17" t="s">
        <v>235</v>
      </c>
      <c r="J138" s="14" t="s">
        <v>236</v>
      </c>
      <c r="K138" s="189"/>
      <c r="L138" s="43"/>
      <c r="M138" s="121"/>
      <c r="N138" s="121"/>
      <c r="O138" s="345"/>
      <c r="P138" s="122"/>
      <c r="Q138" s="122"/>
      <c r="R138" s="123"/>
      <c r="S138" s="345"/>
      <c r="T138" s="356"/>
      <c r="U138" s="123"/>
      <c r="V138" s="122"/>
      <c r="W138" s="536"/>
      <c r="X138" s="50"/>
      <c r="Y138" s="83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</row>
    <row r="139" spans="1:45" s="4" customFormat="1" ht="229.5" x14ac:dyDescent="0.25">
      <c r="A139" s="70"/>
      <c r="B139" s="143"/>
      <c r="C139" s="71"/>
      <c r="D139" s="67"/>
      <c r="E139" s="67"/>
      <c r="F139" s="16" t="s">
        <v>845</v>
      </c>
      <c r="G139" s="16"/>
      <c r="H139" s="16"/>
      <c r="I139" s="17"/>
      <c r="J139" s="14"/>
      <c r="K139" s="20"/>
      <c r="L139" s="17" t="s">
        <v>846</v>
      </c>
      <c r="M139" s="92" t="s">
        <v>847</v>
      </c>
      <c r="N139" s="92" t="s">
        <v>847</v>
      </c>
      <c r="O139" s="339" t="s">
        <v>847</v>
      </c>
      <c r="P139" s="73">
        <f>SUM(P141)</f>
        <v>30000000</v>
      </c>
      <c r="Q139" s="73">
        <f>SUM(Q140:Q141)</f>
        <v>330000000</v>
      </c>
      <c r="R139" s="74">
        <f>SUM(R140:R141)</f>
        <v>330000000</v>
      </c>
      <c r="S139" s="339" t="s">
        <v>847</v>
      </c>
      <c r="T139" s="353">
        <f>SUM(T140:T141)</f>
        <v>330000000</v>
      </c>
      <c r="U139" s="74">
        <f>SUM(U140:U141)</f>
        <v>330000000</v>
      </c>
      <c r="V139" s="73">
        <f>SUM(V141)</f>
        <v>30000000</v>
      </c>
      <c r="W139" s="82"/>
      <c r="X139" s="32"/>
      <c r="Y139" s="83">
        <v>2</v>
      </c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</row>
    <row r="140" spans="1:45" s="4" customFormat="1" ht="102" x14ac:dyDescent="0.25">
      <c r="A140" s="65">
        <v>2</v>
      </c>
      <c r="B140" s="65">
        <v>15</v>
      </c>
      <c r="C140" s="65">
        <v>2</v>
      </c>
      <c r="D140" s="65">
        <v>2.0099999999999998</v>
      </c>
      <c r="E140" s="65">
        <v>1</v>
      </c>
      <c r="F140" s="67" t="s">
        <v>848</v>
      </c>
      <c r="G140" s="16"/>
      <c r="H140" s="16"/>
      <c r="I140" s="17"/>
      <c r="J140" s="14"/>
      <c r="K140" s="20"/>
      <c r="L140" s="67" t="s">
        <v>849</v>
      </c>
      <c r="M140" s="263" t="s">
        <v>446</v>
      </c>
      <c r="N140" s="263" t="s">
        <v>48</v>
      </c>
      <c r="O140" s="346" t="s">
        <v>48</v>
      </c>
      <c r="P140" s="73">
        <v>0</v>
      </c>
      <c r="Q140" s="68">
        <v>300000000</v>
      </c>
      <c r="R140" s="69">
        <v>300000000</v>
      </c>
      <c r="S140" s="346" t="s">
        <v>48</v>
      </c>
      <c r="T140" s="357">
        <v>300000000</v>
      </c>
      <c r="U140" s="69">
        <v>300000000</v>
      </c>
      <c r="V140" s="73">
        <v>0</v>
      </c>
      <c r="W140" s="16"/>
      <c r="X140" s="32"/>
      <c r="Y140" s="83">
        <v>3</v>
      </c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</row>
    <row r="141" spans="1:45" s="4" customFormat="1" ht="102" x14ac:dyDescent="0.25">
      <c r="A141" s="264">
        <v>2</v>
      </c>
      <c r="B141" s="264">
        <v>15</v>
      </c>
      <c r="C141" s="264">
        <v>2</v>
      </c>
      <c r="D141" s="264">
        <v>2.0099999999999998</v>
      </c>
      <c r="E141" s="264">
        <v>3</v>
      </c>
      <c r="F141" s="141" t="s">
        <v>850</v>
      </c>
      <c r="G141" s="97"/>
      <c r="H141" s="97"/>
      <c r="I141" s="15"/>
      <c r="J141" s="20"/>
      <c r="K141" s="251"/>
      <c r="L141" s="243" t="s">
        <v>851</v>
      </c>
      <c r="M141" s="265" t="s">
        <v>66</v>
      </c>
      <c r="N141" s="265" t="s">
        <v>66</v>
      </c>
      <c r="O141" s="347" t="s">
        <v>66</v>
      </c>
      <c r="P141" s="266">
        <v>30000000</v>
      </c>
      <c r="Q141" s="266">
        <v>30000000</v>
      </c>
      <c r="R141" s="267">
        <v>30000000</v>
      </c>
      <c r="S141" s="347" t="s">
        <v>66</v>
      </c>
      <c r="T141" s="363">
        <v>30000000</v>
      </c>
      <c r="U141" s="267">
        <v>30000000</v>
      </c>
      <c r="V141" s="266">
        <v>30000000</v>
      </c>
      <c r="W141" s="49"/>
      <c r="X141" s="50"/>
      <c r="Y141" s="83">
        <v>3</v>
      </c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</row>
    <row r="142" spans="1:45" s="4" customFormat="1" ht="63.75" x14ac:dyDescent="0.25">
      <c r="A142" s="70">
        <v>2</v>
      </c>
      <c r="B142" s="143">
        <v>15</v>
      </c>
      <c r="C142" s="71">
        <v>2</v>
      </c>
      <c r="D142" s="72">
        <v>2.02</v>
      </c>
      <c r="E142" s="67"/>
      <c r="F142" s="17" t="s">
        <v>852</v>
      </c>
      <c r="G142" s="91"/>
      <c r="H142" s="91"/>
      <c r="I142" s="91"/>
      <c r="J142" s="51"/>
      <c r="K142" s="51"/>
      <c r="L142" s="98" t="s">
        <v>853</v>
      </c>
      <c r="M142" s="102">
        <v>1</v>
      </c>
      <c r="N142" s="102">
        <v>1</v>
      </c>
      <c r="O142" s="348">
        <v>1</v>
      </c>
      <c r="P142" s="73">
        <f>P143+P184</f>
        <v>1542950000</v>
      </c>
      <c r="Q142" s="73">
        <f>Q143+Q184</f>
        <v>1542950000</v>
      </c>
      <c r="R142" s="73">
        <f>R143+R184</f>
        <v>3522950000</v>
      </c>
      <c r="S142" s="348">
        <v>1</v>
      </c>
      <c r="T142" s="362">
        <f>T143+T184</f>
        <v>3522950000</v>
      </c>
      <c r="U142" s="73">
        <f>U143+U184+U185</f>
        <v>8752950000</v>
      </c>
      <c r="V142" s="73">
        <f>V143+V184+V185</f>
        <v>650000000</v>
      </c>
      <c r="W142" s="31"/>
      <c r="X142" s="32"/>
      <c r="Y142" s="83">
        <v>2</v>
      </c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</row>
    <row r="143" spans="1:45" s="4" customFormat="1" ht="76.5" x14ac:dyDescent="0.25">
      <c r="A143" s="167">
        <v>2</v>
      </c>
      <c r="B143" s="169">
        <v>15</v>
      </c>
      <c r="C143" s="168">
        <v>2</v>
      </c>
      <c r="D143" s="170">
        <v>2.02</v>
      </c>
      <c r="E143" s="168">
        <v>2</v>
      </c>
      <c r="F143" s="89" t="s">
        <v>852</v>
      </c>
      <c r="G143" s="16"/>
      <c r="H143" s="16"/>
      <c r="I143" s="16"/>
      <c r="J143" s="14"/>
      <c r="K143" s="20" t="s">
        <v>854</v>
      </c>
      <c r="L143" s="15" t="s">
        <v>855</v>
      </c>
      <c r="M143" s="20" t="s">
        <v>856</v>
      </c>
      <c r="N143" s="20" t="s">
        <v>594</v>
      </c>
      <c r="O143" s="149" t="s">
        <v>857</v>
      </c>
      <c r="P143" s="268">
        <f t="shared" ref="P143:Q143" si="1">SUM(P144:P150)</f>
        <v>0</v>
      </c>
      <c r="Q143" s="268">
        <f t="shared" si="1"/>
        <v>0</v>
      </c>
      <c r="R143" s="269">
        <f>SUM(R144:R150)</f>
        <v>1980000000</v>
      </c>
      <c r="S143" s="149" t="s">
        <v>857</v>
      </c>
      <c r="T143" s="268">
        <f>SUM(T144:T150)</f>
        <v>1980000000</v>
      </c>
      <c r="U143" s="269">
        <f>SUM(U144:U183)</f>
        <v>7200000000</v>
      </c>
      <c r="V143" s="270">
        <v>500000000</v>
      </c>
      <c r="W143" s="90"/>
      <c r="X143" s="109"/>
      <c r="Y143" s="83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</row>
    <row r="144" spans="1:45" s="4" customFormat="1" x14ac:dyDescent="0.25">
      <c r="A144" s="167"/>
      <c r="B144" s="169"/>
      <c r="C144" s="168"/>
      <c r="D144" s="170"/>
      <c r="E144" s="168"/>
      <c r="F144" s="271" t="s">
        <v>858</v>
      </c>
      <c r="G144" s="16"/>
      <c r="H144" s="16"/>
      <c r="I144" s="16"/>
      <c r="J144" s="14"/>
      <c r="K144" s="20" t="s">
        <v>859</v>
      </c>
      <c r="L144" s="15"/>
      <c r="M144" s="20"/>
      <c r="N144" s="20"/>
      <c r="O144" s="149" t="s">
        <v>860</v>
      </c>
      <c r="P144" s="270"/>
      <c r="Q144" s="270"/>
      <c r="R144" s="272">
        <v>50000000</v>
      </c>
      <c r="S144" s="149" t="s">
        <v>860</v>
      </c>
      <c r="T144" s="268">
        <v>50000000</v>
      </c>
      <c r="U144" s="272">
        <v>50000000</v>
      </c>
      <c r="V144" s="270"/>
      <c r="W144" s="90"/>
      <c r="X144" s="109"/>
      <c r="Y144" s="83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</row>
    <row r="145" spans="1:45" s="4" customFormat="1" ht="25.5" x14ac:dyDescent="0.25">
      <c r="A145" s="167"/>
      <c r="B145" s="169"/>
      <c r="C145" s="168"/>
      <c r="D145" s="170"/>
      <c r="E145" s="168"/>
      <c r="F145" s="271" t="s">
        <v>861</v>
      </c>
      <c r="G145" s="16"/>
      <c r="H145" s="16"/>
      <c r="I145" s="16"/>
      <c r="J145" s="14"/>
      <c r="K145" s="20" t="s">
        <v>859</v>
      </c>
      <c r="L145" s="15"/>
      <c r="M145" s="20"/>
      <c r="N145" s="20"/>
      <c r="O145" s="149" t="s">
        <v>860</v>
      </c>
      <c r="P145" s="270"/>
      <c r="Q145" s="270"/>
      <c r="R145" s="272">
        <v>500000000</v>
      </c>
      <c r="S145" s="149" t="s">
        <v>860</v>
      </c>
      <c r="T145" s="268">
        <v>500000000</v>
      </c>
      <c r="U145" s="272">
        <v>500000000</v>
      </c>
      <c r="V145" s="270"/>
      <c r="W145" s="90"/>
      <c r="X145" s="109"/>
      <c r="Y145" s="83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</row>
    <row r="146" spans="1:45" s="4" customFormat="1" ht="25.5" x14ac:dyDescent="0.25">
      <c r="A146" s="167"/>
      <c r="B146" s="169"/>
      <c r="C146" s="168"/>
      <c r="D146" s="170"/>
      <c r="E146" s="168"/>
      <c r="F146" s="271" t="s">
        <v>862</v>
      </c>
      <c r="G146" s="16"/>
      <c r="H146" s="16"/>
      <c r="I146" s="16"/>
      <c r="J146" s="14"/>
      <c r="K146" s="20" t="s">
        <v>863</v>
      </c>
      <c r="L146" s="15"/>
      <c r="M146" s="20"/>
      <c r="N146" s="20"/>
      <c r="O146" s="149" t="s">
        <v>860</v>
      </c>
      <c r="P146" s="270"/>
      <c r="Q146" s="270"/>
      <c r="R146" s="272">
        <v>1000000000</v>
      </c>
      <c r="S146" s="149" t="s">
        <v>860</v>
      </c>
      <c r="T146" s="268">
        <v>1000000000</v>
      </c>
      <c r="U146" s="272">
        <v>1000000000</v>
      </c>
      <c r="V146" s="270"/>
      <c r="W146" s="90"/>
      <c r="X146" s="109"/>
      <c r="Y146" s="83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</row>
    <row r="147" spans="1:45" s="4" customFormat="1" x14ac:dyDescent="0.25">
      <c r="A147" s="167"/>
      <c r="B147" s="169"/>
      <c r="C147" s="168"/>
      <c r="D147" s="170"/>
      <c r="E147" s="168"/>
      <c r="F147" s="271" t="s">
        <v>864</v>
      </c>
      <c r="G147" s="16"/>
      <c r="H147" s="16"/>
      <c r="I147" s="16"/>
      <c r="J147" s="14"/>
      <c r="K147" s="20" t="s">
        <v>865</v>
      </c>
      <c r="L147" s="15"/>
      <c r="M147" s="20"/>
      <c r="N147" s="20"/>
      <c r="O147" s="149" t="s">
        <v>866</v>
      </c>
      <c r="P147" s="270"/>
      <c r="Q147" s="270"/>
      <c r="R147" s="272">
        <v>140000000</v>
      </c>
      <c r="S147" s="149" t="s">
        <v>866</v>
      </c>
      <c r="T147" s="268">
        <v>140000000</v>
      </c>
      <c r="U147" s="272">
        <v>140000000</v>
      </c>
      <c r="V147" s="270"/>
      <c r="W147" s="90"/>
      <c r="X147" s="109" t="s">
        <v>288</v>
      </c>
      <c r="Y147" s="83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</row>
    <row r="148" spans="1:45" s="4" customFormat="1" x14ac:dyDescent="0.25">
      <c r="A148" s="167"/>
      <c r="B148" s="169"/>
      <c r="C148" s="168"/>
      <c r="D148" s="170"/>
      <c r="E148" s="168"/>
      <c r="F148" s="89"/>
      <c r="G148" s="16"/>
      <c r="H148" s="16"/>
      <c r="I148" s="16"/>
      <c r="J148" s="14"/>
      <c r="K148" s="20" t="s">
        <v>867</v>
      </c>
      <c r="L148" s="15"/>
      <c r="M148" s="20"/>
      <c r="N148" s="20"/>
      <c r="O148" s="149" t="s">
        <v>868</v>
      </c>
      <c r="P148" s="270"/>
      <c r="Q148" s="270"/>
      <c r="R148" s="272">
        <v>150000000</v>
      </c>
      <c r="S148" s="149" t="s">
        <v>868</v>
      </c>
      <c r="T148" s="268">
        <v>150000000</v>
      </c>
      <c r="U148" s="272">
        <v>150000000</v>
      </c>
      <c r="V148" s="270"/>
      <c r="W148" s="90"/>
      <c r="X148" s="109" t="s">
        <v>288</v>
      </c>
      <c r="Y148" s="83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</row>
    <row r="149" spans="1:45" s="4" customFormat="1" x14ac:dyDescent="0.25">
      <c r="A149" s="167"/>
      <c r="B149" s="169"/>
      <c r="C149" s="168"/>
      <c r="D149" s="170"/>
      <c r="E149" s="168"/>
      <c r="F149" s="89"/>
      <c r="G149" s="16"/>
      <c r="H149" s="16"/>
      <c r="I149" s="16"/>
      <c r="J149" s="14"/>
      <c r="K149" s="20" t="s">
        <v>869</v>
      </c>
      <c r="L149" s="15"/>
      <c r="M149" s="20"/>
      <c r="N149" s="20"/>
      <c r="O149" s="149" t="s">
        <v>870</v>
      </c>
      <c r="P149" s="270"/>
      <c r="Q149" s="270"/>
      <c r="R149" s="272">
        <v>70000000</v>
      </c>
      <c r="S149" s="149" t="s">
        <v>870</v>
      </c>
      <c r="T149" s="268">
        <v>70000000</v>
      </c>
      <c r="U149" s="272">
        <v>70000000</v>
      </c>
      <c r="V149" s="270"/>
      <c r="W149" s="90"/>
      <c r="X149" s="109" t="s">
        <v>288</v>
      </c>
      <c r="Y149" s="83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</row>
    <row r="150" spans="1:45" s="4" customFormat="1" ht="25.5" x14ac:dyDescent="0.25">
      <c r="A150" s="167"/>
      <c r="B150" s="169"/>
      <c r="C150" s="168"/>
      <c r="D150" s="170"/>
      <c r="E150" s="168"/>
      <c r="F150" s="89"/>
      <c r="G150" s="16"/>
      <c r="H150" s="16"/>
      <c r="I150" s="16"/>
      <c r="J150" s="14"/>
      <c r="K150" s="20" t="s">
        <v>871</v>
      </c>
      <c r="L150" s="15"/>
      <c r="M150" s="20"/>
      <c r="N150" s="20"/>
      <c r="O150" s="149" t="s">
        <v>870</v>
      </c>
      <c r="P150" s="270"/>
      <c r="Q150" s="270"/>
      <c r="R150" s="272">
        <v>70000000</v>
      </c>
      <c r="S150" s="149" t="s">
        <v>870</v>
      </c>
      <c r="T150" s="268">
        <v>70000000</v>
      </c>
      <c r="U150" s="272">
        <v>70000000</v>
      </c>
      <c r="V150" s="270"/>
      <c r="W150" s="90"/>
      <c r="X150" s="109" t="s">
        <v>288</v>
      </c>
      <c r="Y150" s="83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</row>
    <row r="151" spans="1:45" s="4" customFormat="1" ht="75" x14ac:dyDescent="0.25">
      <c r="A151" s="167"/>
      <c r="B151" s="169"/>
      <c r="C151" s="168"/>
      <c r="D151" s="170"/>
      <c r="E151" s="168"/>
      <c r="F151" s="89"/>
      <c r="G151" s="16"/>
      <c r="H151" s="16"/>
      <c r="I151" s="16"/>
      <c r="J151" s="14"/>
      <c r="K151" s="471" t="s">
        <v>1467</v>
      </c>
      <c r="L151" s="15"/>
      <c r="M151" s="20"/>
      <c r="N151" s="20"/>
      <c r="O151" s="149"/>
      <c r="P151" s="270"/>
      <c r="Q151" s="270"/>
      <c r="R151" s="272"/>
      <c r="S151" s="149"/>
      <c r="T151" s="268"/>
      <c r="U151" s="272">
        <v>100000000</v>
      </c>
      <c r="V151" s="270"/>
      <c r="W151" s="90"/>
      <c r="X151" s="109" t="s">
        <v>1466</v>
      </c>
      <c r="Y151" s="83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</row>
    <row r="152" spans="1:45" s="4" customFormat="1" ht="105" x14ac:dyDescent="0.25">
      <c r="A152" s="167"/>
      <c r="B152" s="169"/>
      <c r="C152" s="168"/>
      <c r="D152" s="170"/>
      <c r="E152" s="168"/>
      <c r="F152" s="89"/>
      <c r="G152" s="16"/>
      <c r="H152" s="16"/>
      <c r="I152" s="16"/>
      <c r="J152" s="14"/>
      <c r="K152" s="471" t="s">
        <v>1468</v>
      </c>
      <c r="L152" s="15"/>
      <c r="M152" s="20"/>
      <c r="N152" s="20"/>
      <c r="O152" s="149"/>
      <c r="P152" s="270"/>
      <c r="Q152" s="270"/>
      <c r="R152" s="272"/>
      <c r="S152" s="149"/>
      <c r="T152" s="268"/>
      <c r="U152" s="272">
        <v>30000000</v>
      </c>
      <c r="V152" s="270"/>
      <c r="W152" s="90"/>
      <c r="X152" s="109" t="s">
        <v>1466</v>
      </c>
      <c r="Y152" s="83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</row>
    <row r="153" spans="1:45" s="4" customFormat="1" ht="90" x14ac:dyDescent="0.25">
      <c r="A153" s="167"/>
      <c r="B153" s="169"/>
      <c r="C153" s="168"/>
      <c r="D153" s="170"/>
      <c r="E153" s="168"/>
      <c r="F153" s="89"/>
      <c r="G153" s="16"/>
      <c r="H153" s="16"/>
      <c r="I153" s="16"/>
      <c r="J153" s="14"/>
      <c r="K153" s="471" t="s">
        <v>1469</v>
      </c>
      <c r="L153" s="15"/>
      <c r="M153" s="20"/>
      <c r="N153" s="20"/>
      <c r="O153" s="149"/>
      <c r="P153" s="270"/>
      <c r="Q153" s="270"/>
      <c r="R153" s="272"/>
      <c r="S153" s="149"/>
      <c r="T153" s="268"/>
      <c r="U153" s="272">
        <v>100000000</v>
      </c>
      <c r="V153" s="270"/>
      <c r="W153" s="90"/>
      <c r="X153" s="109" t="s">
        <v>1466</v>
      </c>
      <c r="Y153" s="83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</row>
    <row r="154" spans="1:45" s="4" customFormat="1" ht="75" x14ac:dyDescent="0.25">
      <c r="A154" s="167"/>
      <c r="B154" s="169"/>
      <c r="C154" s="168"/>
      <c r="D154" s="170"/>
      <c r="E154" s="168"/>
      <c r="F154" s="89"/>
      <c r="G154" s="16"/>
      <c r="H154" s="16"/>
      <c r="I154" s="16"/>
      <c r="J154" s="14"/>
      <c r="K154" s="471" t="s">
        <v>1470</v>
      </c>
      <c r="L154" s="15"/>
      <c r="M154" s="20"/>
      <c r="N154" s="20"/>
      <c r="O154" s="149"/>
      <c r="P154" s="270"/>
      <c r="Q154" s="270"/>
      <c r="R154" s="272"/>
      <c r="S154" s="149" t="s">
        <v>1524</v>
      </c>
      <c r="T154" s="268"/>
      <c r="U154" s="272">
        <v>100000000</v>
      </c>
      <c r="V154" s="270"/>
      <c r="W154" s="90"/>
      <c r="X154" s="109" t="s">
        <v>1466</v>
      </c>
      <c r="Y154" s="83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</row>
    <row r="155" spans="1:45" s="4" customFormat="1" ht="90" x14ac:dyDescent="0.25">
      <c r="A155" s="167"/>
      <c r="B155" s="169"/>
      <c r="C155" s="168"/>
      <c r="D155" s="170"/>
      <c r="E155" s="168"/>
      <c r="F155" s="89"/>
      <c r="G155" s="16"/>
      <c r="H155" s="16"/>
      <c r="I155" s="16"/>
      <c r="J155" s="14"/>
      <c r="K155" s="471" t="s">
        <v>1471</v>
      </c>
      <c r="L155" s="15"/>
      <c r="M155" s="20"/>
      <c r="N155" s="20"/>
      <c r="O155" s="149"/>
      <c r="P155" s="270"/>
      <c r="Q155" s="270"/>
      <c r="R155" s="272"/>
      <c r="S155" s="149" t="s">
        <v>1525</v>
      </c>
      <c r="T155" s="268"/>
      <c r="U155" s="272">
        <v>270000000</v>
      </c>
      <c r="V155" s="270"/>
      <c r="W155" s="90"/>
      <c r="X155" s="109" t="s">
        <v>1466</v>
      </c>
      <c r="Y155" s="83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</row>
    <row r="156" spans="1:45" s="4" customFormat="1" ht="60" x14ac:dyDescent="0.25">
      <c r="A156" s="167"/>
      <c r="B156" s="169"/>
      <c r="C156" s="168"/>
      <c r="D156" s="170"/>
      <c r="E156" s="168"/>
      <c r="F156" s="89"/>
      <c r="G156" s="16"/>
      <c r="H156" s="16"/>
      <c r="I156" s="16"/>
      <c r="J156" s="14"/>
      <c r="K156" s="471" t="s">
        <v>1472</v>
      </c>
      <c r="L156" s="15"/>
      <c r="M156" s="20"/>
      <c r="N156" s="20"/>
      <c r="O156" s="149"/>
      <c r="P156" s="270"/>
      <c r="Q156" s="270"/>
      <c r="R156" s="272"/>
      <c r="S156" s="149" t="s">
        <v>1526</v>
      </c>
      <c r="T156" s="268"/>
      <c r="U156" s="272">
        <v>250000000</v>
      </c>
      <c r="V156" s="270"/>
      <c r="W156" s="90"/>
      <c r="X156" s="109" t="s">
        <v>1466</v>
      </c>
      <c r="Y156" s="83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</row>
    <row r="157" spans="1:45" s="4" customFormat="1" ht="60" x14ac:dyDescent="0.25">
      <c r="A157" s="167"/>
      <c r="B157" s="169"/>
      <c r="C157" s="168"/>
      <c r="D157" s="170"/>
      <c r="E157" s="168"/>
      <c r="F157" s="89"/>
      <c r="G157" s="16"/>
      <c r="H157" s="16"/>
      <c r="I157" s="16"/>
      <c r="J157" s="14"/>
      <c r="K157" s="471" t="s">
        <v>1473</v>
      </c>
      <c r="L157" s="15"/>
      <c r="M157" s="20"/>
      <c r="N157" s="20"/>
      <c r="O157" s="149"/>
      <c r="P157" s="270"/>
      <c r="Q157" s="270"/>
      <c r="R157" s="272"/>
      <c r="S157" s="149"/>
      <c r="T157" s="268"/>
      <c r="U157" s="272">
        <v>250000000</v>
      </c>
      <c r="V157" s="270"/>
      <c r="W157" s="90"/>
      <c r="X157" s="109" t="s">
        <v>1466</v>
      </c>
      <c r="Y157" s="83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</row>
    <row r="158" spans="1:45" s="4" customFormat="1" ht="75" x14ac:dyDescent="0.25">
      <c r="A158" s="167"/>
      <c r="B158" s="169"/>
      <c r="C158" s="168"/>
      <c r="D158" s="170"/>
      <c r="E158" s="168"/>
      <c r="F158" s="89"/>
      <c r="G158" s="16"/>
      <c r="H158" s="16"/>
      <c r="I158" s="16"/>
      <c r="J158" s="14"/>
      <c r="K158" s="471" t="s">
        <v>1474</v>
      </c>
      <c r="L158" s="15"/>
      <c r="M158" s="20"/>
      <c r="N158" s="20"/>
      <c r="O158" s="149"/>
      <c r="P158" s="270"/>
      <c r="Q158" s="270"/>
      <c r="R158" s="272"/>
      <c r="S158" s="149" t="s">
        <v>1527</v>
      </c>
      <c r="T158" s="268"/>
      <c r="U158" s="272">
        <v>60000000</v>
      </c>
      <c r="V158" s="270"/>
      <c r="W158" s="90"/>
      <c r="X158" s="109" t="s">
        <v>1466</v>
      </c>
      <c r="Y158" s="83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</row>
    <row r="159" spans="1:45" s="4" customFormat="1" ht="90" x14ac:dyDescent="0.25">
      <c r="A159" s="167"/>
      <c r="B159" s="169"/>
      <c r="C159" s="168"/>
      <c r="D159" s="170"/>
      <c r="E159" s="168"/>
      <c r="F159" s="89"/>
      <c r="G159" s="16"/>
      <c r="H159" s="16"/>
      <c r="I159" s="16"/>
      <c r="J159" s="14"/>
      <c r="K159" s="471" t="s">
        <v>1475</v>
      </c>
      <c r="L159" s="15"/>
      <c r="M159" s="20"/>
      <c r="N159" s="20"/>
      <c r="O159" s="149"/>
      <c r="P159" s="270"/>
      <c r="Q159" s="270"/>
      <c r="R159" s="272"/>
      <c r="S159" s="149" t="s">
        <v>151</v>
      </c>
      <c r="T159" s="268"/>
      <c r="U159" s="272">
        <v>50000000</v>
      </c>
      <c r="V159" s="270"/>
      <c r="W159" s="90"/>
      <c r="X159" s="109" t="s">
        <v>1466</v>
      </c>
      <c r="Y159" s="83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</row>
    <row r="160" spans="1:45" s="4" customFormat="1" ht="90" x14ac:dyDescent="0.25">
      <c r="A160" s="167"/>
      <c r="B160" s="169"/>
      <c r="C160" s="168"/>
      <c r="D160" s="170"/>
      <c r="E160" s="168"/>
      <c r="F160" s="89"/>
      <c r="G160" s="16"/>
      <c r="H160" s="16"/>
      <c r="I160" s="16"/>
      <c r="J160" s="14"/>
      <c r="K160" s="471" t="s">
        <v>1476</v>
      </c>
      <c r="L160" s="15"/>
      <c r="M160" s="20"/>
      <c r="N160" s="20"/>
      <c r="O160" s="149"/>
      <c r="P160" s="270"/>
      <c r="Q160" s="270"/>
      <c r="R160" s="272"/>
      <c r="S160" s="149" t="s">
        <v>1528</v>
      </c>
      <c r="T160" s="268"/>
      <c r="U160" s="272">
        <v>300000000</v>
      </c>
      <c r="V160" s="270"/>
      <c r="W160" s="90"/>
      <c r="X160" s="109" t="s">
        <v>1466</v>
      </c>
      <c r="Y160" s="83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</row>
    <row r="161" spans="1:45" s="4" customFormat="1" ht="60" x14ac:dyDescent="0.25">
      <c r="A161" s="167"/>
      <c r="B161" s="169"/>
      <c r="C161" s="168"/>
      <c r="D161" s="170"/>
      <c r="E161" s="168"/>
      <c r="F161" s="89"/>
      <c r="G161" s="16"/>
      <c r="H161" s="16"/>
      <c r="I161" s="16"/>
      <c r="J161" s="14"/>
      <c r="K161" s="471" t="s">
        <v>1477</v>
      </c>
      <c r="L161" s="15"/>
      <c r="M161" s="20"/>
      <c r="N161" s="20"/>
      <c r="O161" s="149"/>
      <c r="P161" s="270"/>
      <c r="Q161" s="270"/>
      <c r="R161" s="272"/>
      <c r="S161" s="149" t="s">
        <v>1529</v>
      </c>
      <c r="T161" s="268"/>
      <c r="U161" s="272">
        <v>200000000</v>
      </c>
      <c r="V161" s="270"/>
      <c r="W161" s="90"/>
      <c r="X161" s="109" t="s">
        <v>1466</v>
      </c>
      <c r="Y161" s="83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</row>
    <row r="162" spans="1:45" s="4" customFormat="1" ht="75" x14ac:dyDescent="0.25">
      <c r="A162" s="167"/>
      <c r="B162" s="169"/>
      <c r="C162" s="168"/>
      <c r="D162" s="170"/>
      <c r="E162" s="168"/>
      <c r="F162" s="89"/>
      <c r="G162" s="16"/>
      <c r="H162" s="16"/>
      <c r="I162" s="16"/>
      <c r="J162" s="14"/>
      <c r="K162" s="471" t="s">
        <v>1478</v>
      </c>
      <c r="L162" s="15"/>
      <c r="M162" s="20"/>
      <c r="N162" s="20"/>
      <c r="O162" s="149"/>
      <c r="P162" s="270"/>
      <c r="Q162" s="270"/>
      <c r="R162" s="272"/>
      <c r="S162" s="149" t="s">
        <v>1529</v>
      </c>
      <c r="T162" s="268"/>
      <c r="U162" s="272">
        <v>200000000</v>
      </c>
      <c r="V162" s="270"/>
      <c r="W162" s="90"/>
      <c r="X162" s="109" t="s">
        <v>1466</v>
      </c>
      <c r="Y162" s="83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</row>
    <row r="163" spans="1:45" s="4" customFormat="1" ht="75" x14ac:dyDescent="0.25">
      <c r="A163" s="167"/>
      <c r="B163" s="169"/>
      <c r="C163" s="168"/>
      <c r="D163" s="170"/>
      <c r="E163" s="168"/>
      <c r="F163" s="89"/>
      <c r="G163" s="16"/>
      <c r="H163" s="16"/>
      <c r="I163" s="16"/>
      <c r="J163" s="14"/>
      <c r="K163" s="471" t="s">
        <v>1479</v>
      </c>
      <c r="L163" s="15"/>
      <c r="M163" s="20"/>
      <c r="N163" s="20"/>
      <c r="O163" s="149"/>
      <c r="P163" s="270"/>
      <c r="Q163" s="270"/>
      <c r="R163" s="272"/>
      <c r="S163" s="149" t="s">
        <v>1528</v>
      </c>
      <c r="T163" s="268"/>
      <c r="U163" s="272">
        <v>300000000</v>
      </c>
      <c r="V163" s="270"/>
      <c r="W163" s="90"/>
      <c r="X163" s="109" t="s">
        <v>1466</v>
      </c>
      <c r="Y163" s="83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</row>
    <row r="164" spans="1:45" s="4" customFormat="1" ht="75" x14ac:dyDescent="0.25">
      <c r="A164" s="167"/>
      <c r="B164" s="169"/>
      <c r="C164" s="168"/>
      <c r="D164" s="170"/>
      <c r="E164" s="168"/>
      <c r="F164" s="89"/>
      <c r="G164" s="16"/>
      <c r="H164" s="16"/>
      <c r="I164" s="16"/>
      <c r="J164" s="14"/>
      <c r="K164" s="471" t="s">
        <v>1480</v>
      </c>
      <c r="L164" s="15"/>
      <c r="M164" s="20"/>
      <c r="N164" s="20"/>
      <c r="O164" s="149"/>
      <c r="P164" s="270"/>
      <c r="Q164" s="270"/>
      <c r="R164" s="272"/>
      <c r="S164" s="149" t="s">
        <v>1530</v>
      </c>
      <c r="T164" s="268"/>
      <c r="U164" s="272">
        <v>120000000</v>
      </c>
      <c r="V164" s="270"/>
      <c r="W164" s="90"/>
      <c r="X164" s="109" t="s">
        <v>1466</v>
      </c>
      <c r="Y164" s="83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</row>
    <row r="165" spans="1:45" s="4" customFormat="1" ht="60" x14ac:dyDescent="0.25">
      <c r="A165" s="167"/>
      <c r="B165" s="169"/>
      <c r="C165" s="168"/>
      <c r="D165" s="170"/>
      <c r="E165" s="168"/>
      <c r="F165" s="89"/>
      <c r="G165" s="16"/>
      <c r="H165" s="16"/>
      <c r="I165" s="16"/>
      <c r="J165" s="14"/>
      <c r="K165" s="471" t="s">
        <v>1481</v>
      </c>
      <c r="L165" s="15"/>
      <c r="M165" s="20"/>
      <c r="N165" s="20"/>
      <c r="O165" s="149"/>
      <c r="P165" s="270"/>
      <c r="Q165" s="270"/>
      <c r="R165" s="272"/>
      <c r="S165" s="149" t="s">
        <v>891</v>
      </c>
      <c r="T165" s="268"/>
      <c r="U165" s="272">
        <v>100000000</v>
      </c>
      <c r="V165" s="270"/>
      <c r="W165" s="90"/>
      <c r="X165" s="109" t="s">
        <v>1466</v>
      </c>
      <c r="Y165" s="83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</row>
    <row r="166" spans="1:45" s="4" customFormat="1" ht="195" x14ac:dyDescent="0.25">
      <c r="A166" s="167"/>
      <c r="B166" s="169"/>
      <c r="C166" s="168"/>
      <c r="D166" s="170"/>
      <c r="E166" s="168"/>
      <c r="F166" s="89"/>
      <c r="G166" s="16"/>
      <c r="H166" s="16"/>
      <c r="I166" s="16"/>
      <c r="J166" s="14"/>
      <c r="K166" s="471" t="s">
        <v>1482</v>
      </c>
      <c r="L166" s="15"/>
      <c r="M166" s="20"/>
      <c r="N166" s="20"/>
      <c r="O166" s="149"/>
      <c r="P166" s="270"/>
      <c r="Q166" s="270"/>
      <c r="R166" s="272"/>
      <c r="S166" s="149" t="s">
        <v>600</v>
      </c>
      <c r="T166" s="268"/>
      <c r="U166" s="272">
        <v>20000000</v>
      </c>
      <c r="V166" s="270"/>
      <c r="W166" s="90"/>
      <c r="X166" s="109" t="s">
        <v>1466</v>
      </c>
      <c r="Y166" s="83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</row>
    <row r="167" spans="1:45" s="4" customFormat="1" ht="60" x14ac:dyDescent="0.25">
      <c r="A167" s="167"/>
      <c r="B167" s="169"/>
      <c r="C167" s="168"/>
      <c r="D167" s="170"/>
      <c r="E167" s="168"/>
      <c r="F167" s="89"/>
      <c r="G167" s="16"/>
      <c r="H167" s="16"/>
      <c r="I167" s="16"/>
      <c r="J167" s="14"/>
      <c r="K167" s="471" t="s">
        <v>1483</v>
      </c>
      <c r="L167" s="15"/>
      <c r="M167" s="20"/>
      <c r="N167" s="20"/>
      <c r="O167" s="149"/>
      <c r="P167" s="270"/>
      <c r="Q167" s="270"/>
      <c r="R167" s="272"/>
      <c r="S167" s="149" t="s">
        <v>1528</v>
      </c>
      <c r="T167" s="268"/>
      <c r="U167" s="272">
        <v>300000000</v>
      </c>
      <c r="V167" s="270"/>
      <c r="W167" s="90"/>
      <c r="X167" s="109" t="s">
        <v>1466</v>
      </c>
      <c r="Y167" s="83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</row>
    <row r="168" spans="1:45" s="4" customFormat="1" ht="90" x14ac:dyDescent="0.25">
      <c r="A168" s="167"/>
      <c r="B168" s="169"/>
      <c r="C168" s="168"/>
      <c r="D168" s="170"/>
      <c r="E168" s="168"/>
      <c r="F168" s="89"/>
      <c r="G168" s="16"/>
      <c r="H168" s="16"/>
      <c r="I168" s="16"/>
      <c r="J168" s="14"/>
      <c r="K168" s="471" t="s">
        <v>1484</v>
      </c>
      <c r="L168" s="15"/>
      <c r="M168" s="20"/>
      <c r="N168" s="20"/>
      <c r="O168" s="149"/>
      <c r="P168" s="270"/>
      <c r="Q168" s="270"/>
      <c r="R168" s="272"/>
      <c r="S168" s="149" t="s">
        <v>1186</v>
      </c>
      <c r="T168" s="268"/>
      <c r="U168" s="272">
        <v>150000000</v>
      </c>
      <c r="V168" s="270"/>
      <c r="W168" s="90"/>
      <c r="X168" s="109" t="s">
        <v>1466</v>
      </c>
      <c r="Y168" s="83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</row>
    <row r="169" spans="1:45" s="4" customFormat="1" ht="90" x14ac:dyDescent="0.25">
      <c r="A169" s="167"/>
      <c r="B169" s="169"/>
      <c r="C169" s="168"/>
      <c r="D169" s="170"/>
      <c r="E169" s="168"/>
      <c r="F169" s="89"/>
      <c r="G169" s="16"/>
      <c r="H169" s="16"/>
      <c r="I169" s="16"/>
      <c r="J169" s="14"/>
      <c r="K169" s="471" t="s">
        <v>1485</v>
      </c>
      <c r="L169" s="15"/>
      <c r="M169" s="20"/>
      <c r="N169" s="20"/>
      <c r="O169" s="149"/>
      <c r="P169" s="270"/>
      <c r="Q169" s="270"/>
      <c r="R169" s="272"/>
      <c r="S169" s="149" t="s">
        <v>1524</v>
      </c>
      <c r="T169" s="268"/>
      <c r="U169" s="272">
        <v>100000000</v>
      </c>
      <c r="V169" s="270"/>
      <c r="W169" s="90"/>
      <c r="X169" s="109" t="s">
        <v>1466</v>
      </c>
      <c r="Y169" s="83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</row>
    <row r="170" spans="1:45" s="4" customFormat="1" ht="75" x14ac:dyDescent="0.25">
      <c r="A170" s="167"/>
      <c r="B170" s="169"/>
      <c r="C170" s="168"/>
      <c r="D170" s="170"/>
      <c r="E170" s="168"/>
      <c r="F170" s="89"/>
      <c r="G170" s="16"/>
      <c r="H170" s="16"/>
      <c r="I170" s="16"/>
      <c r="J170" s="14"/>
      <c r="K170" s="471" t="s">
        <v>1486</v>
      </c>
      <c r="L170" s="15"/>
      <c r="M170" s="20"/>
      <c r="N170" s="20"/>
      <c r="O170" s="149"/>
      <c r="P170" s="270"/>
      <c r="Q170" s="270"/>
      <c r="R170" s="272"/>
      <c r="S170" s="149" t="s">
        <v>1524</v>
      </c>
      <c r="T170" s="268"/>
      <c r="U170" s="272">
        <v>100000000</v>
      </c>
      <c r="V170" s="270"/>
      <c r="W170" s="90"/>
      <c r="X170" s="109" t="s">
        <v>1466</v>
      </c>
      <c r="Y170" s="83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</row>
    <row r="171" spans="1:45" s="4" customFormat="1" ht="75" x14ac:dyDescent="0.25">
      <c r="A171" s="167"/>
      <c r="B171" s="169"/>
      <c r="C171" s="168"/>
      <c r="D171" s="170"/>
      <c r="E171" s="168"/>
      <c r="F171" s="89"/>
      <c r="G171" s="16"/>
      <c r="H171" s="16"/>
      <c r="I171" s="16"/>
      <c r="J171" s="14"/>
      <c r="K171" s="471" t="s">
        <v>1487</v>
      </c>
      <c r="L171" s="15"/>
      <c r="M171" s="20"/>
      <c r="N171" s="20"/>
      <c r="O171" s="149"/>
      <c r="P171" s="270"/>
      <c r="Q171" s="270"/>
      <c r="R171" s="272"/>
      <c r="S171" s="149" t="s">
        <v>1528</v>
      </c>
      <c r="T171" s="268"/>
      <c r="U171" s="272">
        <v>300000000</v>
      </c>
      <c r="V171" s="270"/>
      <c r="W171" s="90"/>
      <c r="X171" s="109" t="s">
        <v>1466</v>
      </c>
      <c r="Y171" s="83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</row>
    <row r="172" spans="1:45" s="4" customFormat="1" ht="75" x14ac:dyDescent="0.25">
      <c r="A172" s="167"/>
      <c r="B172" s="169"/>
      <c r="C172" s="168"/>
      <c r="D172" s="170"/>
      <c r="E172" s="168"/>
      <c r="F172" s="89"/>
      <c r="G172" s="16"/>
      <c r="H172" s="16"/>
      <c r="I172" s="16"/>
      <c r="J172" s="14"/>
      <c r="K172" s="471" t="s">
        <v>1488</v>
      </c>
      <c r="L172" s="15"/>
      <c r="M172" s="20"/>
      <c r="N172" s="20"/>
      <c r="O172" s="149"/>
      <c r="P172" s="270"/>
      <c r="Q172" s="270"/>
      <c r="R172" s="272"/>
      <c r="S172" s="149" t="s">
        <v>597</v>
      </c>
      <c r="T172" s="268"/>
      <c r="U172" s="272">
        <v>300000000</v>
      </c>
      <c r="V172" s="270"/>
      <c r="W172" s="90"/>
      <c r="X172" s="109" t="s">
        <v>1466</v>
      </c>
      <c r="Y172" s="83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</row>
    <row r="173" spans="1:45" s="4" customFormat="1" ht="75" x14ac:dyDescent="0.25">
      <c r="A173" s="167"/>
      <c r="B173" s="169"/>
      <c r="C173" s="168"/>
      <c r="D173" s="170"/>
      <c r="E173" s="168"/>
      <c r="F173" s="89"/>
      <c r="G173" s="16"/>
      <c r="H173" s="16"/>
      <c r="I173" s="16"/>
      <c r="J173" s="14"/>
      <c r="K173" s="471" t="s">
        <v>1489</v>
      </c>
      <c r="L173" s="15"/>
      <c r="M173" s="20"/>
      <c r="N173" s="20"/>
      <c r="O173" s="149"/>
      <c r="P173" s="270"/>
      <c r="Q173" s="270"/>
      <c r="R173" s="272"/>
      <c r="S173" s="149" t="s">
        <v>151</v>
      </c>
      <c r="T173" s="268"/>
      <c r="U173" s="272">
        <v>50000000</v>
      </c>
      <c r="V173" s="270"/>
      <c r="W173" s="90"/>
      <c r="X173" s="109" t="s">
        <v>1466</v>
      </c>
      <c r="Y173" s="83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</row>
    <row r="174" spans="1:45" s="4" customFormat="1" ht="60" x14ac:dyDescent="0.25">
      <c r="A174" s="167"/>
      <c r="B174" s="169"/>
      <c r="C174" s="168"/>
      <c r="D174" s="170"/>
      <c r="E174" s="168"/>
      <c r="F174" s="89"/>
      <c r="G174" s="16"/>
      <c r="H174" s="16"/>
      <c r="I174" s="16"/>
      <c r="J174" s="14"/>
      <c r="K174" s="471" t="s">
        <v>1490</v>
      </c>
      <c r="L174" s="15"/>
      <c r="M174" s="20"/>
      <c r="N174" s="20"/>
      <c r="O174" s="149"/>
      <c r="P174" s="270"/>
      <c r="Q174" s="270"/>
      <c r="R174" s="272"/>
      <c r="S174" s="149" t="s">
        <v>1336</v>
      </c>
      <c r="T174" s="268"/>
      <c r="U174" s="272">
        <v>200000000</v>
      </c>
      <c r="V174" s="270"/>
      <c r="W174" s="90"/>
      <c r="X174" s="109" t="s">
        <v>1466</v>
      </c>
      <c r="Y174" s="83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</row>
    <row r="175" spans="1:45" s="4" customFormat="1" ht="45" x14ac:dyDescent="0.25">
      <c r="A175" s="167"/>
      <c r="B175" s="169"/>
      <c r="C175" s="168"/>
      <c r="D175" s="170"/>
      <c r="E175" s="168"/>
      <c r="F175" s="89"/>
      <c r="G175" s="16"/>
      <c r="H175" s="16"/>
      <c r="I175" s="16"/>
      <c r="J175" s="14"/>
      <c r="K175" s="471" t="s">
        <v>1491</v>
      </c>
      <c r="L175" s="15"/>
      <c r="M175" s="20"/>
      <c r="N175" s="20"/>
      <c r="O175" s="149"/>
      <c r="P175" s="270"/>
      <c r="Q175" s="270"/>
      <c r="R175" s="272"/>
      <c r="S175" s="149" t="s">
        <v>1524</v>
      </c>
      <c r="T175" s="268"/>
      <c r="U175" s="272">
        <v>100000000</v>
      </c>
      <c r="V175" s="270"/>
      <c r="W175" s="90"/>
      <c r="X175" s="109" t="s">
        <v>1466</v>
      </c>
      <c r="Y175" s="83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</row>
    <row r="176" spans="1:45" s="4" customFormat="1" ht="75" x14ac:dyDescent="0.25">
      <c r="A176" s="167"/>
      <c r="B176" s="169"/>
      <c r="C176" s="168"/>
      <c r="D176" s="170"/>
      <c r="E176" s="168"/>
      <c r="F176" s="89"/>
      <c r="G176" s="16"/>
      <c r="H176" s="16"/>
      <c r="I176" s="16"/>
      <c r="J176" s="14"/>
      <c r="K176" s="471" t="s">
        <v>1492</v>
      </c>
      <c r="L176" s="15"/>
      <c r="M176" s="20"/>
      <c r="N176" s="20"/>
      <c r="O176" s="149"/>
      <c r="P176" s="270"/>
      <c r="Q176" s="270"/>
      <c r="R176" s="272"/>
      <c r="S176" s="149"/>
      <c r="T176" s="268"/>
      <c r="U176" s="272">
        <v>20000000</v>
      </c>
      <c r="V176" s="270"/>
      <c r="W176" s="90"/>
      <c r="X176" s="109" t="s">
        <v>1466</v>
      </c>
      <c r="Y176" s="83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</row>
    <row r="177" spans="1:45" s="4" customFormat="1" ht="165" x14ac:dyDescent="0.25">
      <c r="A177" s="167"/>
      <c r="B177" s="169"/>
      <c r="C177" s="168"/>
      <c r="D177" s="170"/>
      <c r="E177" s="168"/>
      <c r="F177" s="89"/>
      <c r="G177" s="16"/>
      <c r="H177" s="16"/>
      <c r="I177" s="16"/>
      <c r="J177" s="14"/>
      <c r="K177" s="471" t="s">
        <v>1493</v>
      </c>
      <c r="L177" s="15"/>
      <c r="M177" s="20"/>
      <c r="N177" s="20"/>
      <c r="O177" s="149"/>
      <c r="P177" s="270"/>
      <c r="Q177" s="270"/>
      <c r="R177" s="272"/>
      <c r="S177" s="149" t="s">
        <v>1531</v>
      </c>
      <c r="T177" s="268"/>
      <c r="U177" s="272">
        <v>150000000</v>
      </c>
      <c r="V177" s="270"/>
      <c r="W177" s="90"/>
      <c r="X177" s="109" t="s">
        <v>1466</v>
      </c>
      <c r="Y177" s="83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</row>
    <row r="178" spans="1:45" s="4" customFormat="1" ht="45" x14ac:dyDescent="0.25">
      <c r="A178" s="167"/>
      <c r="B178" s="169"/>
      <c r="C178" s="168"/>
      <c r="D178" s="170"/>
      <c r="E178" s="168"/>
      <c r="F178" s="89"/>
      <c r="G178" s="16"/>
      <c r="H178" s="16"/>
      <c r="I178" s="16"/>
      <c r="J178" s="14"/>
      <c r="K178" s="471" t="s">
        <v>1494</v>
      </c>
      <c r="L178" s="15"/>
      <c r="M178" s="20"/>
      <c r="N178" s="20"/>
      <c r="O178" s="149"/>
      <c r="P178" s="270"/>
      <c r="Q178" s="270"/>
      <c r="R178" s="272"/>
      <c r="S178" s="149" t="s">
        <v>1524</v>
      </c>
      <c r="T178" s="268"/>
      <c r="U178" s="272">
        <v>100000000</v>
      </c>
      <c r="V178" s="270"/>
      <c r="W178" s="90"/>
      <c r="X178" s="109" t="s">
        <v>1466</v>
      </c>
      <c r="Y178" s="83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</row>
    <row r="179" spans="1:45" s="4" customFormat="1" ht="45" x14ac:dyDescent="0.25">
      <c r="A179" s="167"/>
      <c r="B179" s="169"/>
      <c r="C179" s="168"/>
      <c r="D179" s="170"/>
      <c r="E179" s="168"/>
      <c r="F179" s="89"/>
      <c r="G179" s="16"/>
      <c r="H179" s="16"/>
      <c r="I179" s="16"/>
      <c r="J179" s="14"/>
      <c r="K179" s="471" t="s">
        <v>1495</v>
      </c>
      <c r="L179" s="15"/>
      <c r="M179" s="20"/>
      <c r="N179" s="20"/>
      <c r="O179" s="149"/>
      <c r="P179" s="270"/>
      <c r="Q179" s="270"/>
      <c r="R179" s="272"/>
      <c r="S179" s="149" t="s">
        <v>1529</v>
      </c>
      <c r="T179" s="268"/>
      <c r="U179" s="272">
        <v>200000000</v>
      </c>
      <c r="V179" s="270"/>
      <c r="W179" s="90"/>
      <c r="X179" s="109" t="s">
        <v>1466</v>
      </c>
      <c r="Y179" s="83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</row>
    <row r="180" spans="1:45" s="4" customFormat="1" ht="75" x14ac:dyDescent="0.25">
      <c r="A180" s="167"/>
      <c r="B180" s="169"/>
      <c r="C180" s="168"/>
      <c r="D180" s="170"/>
      <c r="E180" s="168"/>
      <c r="F180" s="89"/>
      <c r="G180" s="16"/>
      <c r="H180" s="16"/>
      <c r="I180" s="16"/>
      <c r="J180" s="14"/>
      <c r="K180" s="471" t="s">
        <v>1496</v>
      </c>
      <c r="L180" s="15"/>
      <c r="M180" s="20"/>
      <c r="N180" s="20"/>
      <c r="O180" s="149"/>
      <c r="P180" s="270"/>
      <c r="Q180" s="270"/>
      <c r="R180" s="272"/>
      <c r="S180" s="149"/>
      <c r="T180" s="268"/>
      <c r="U180" s="272">
        <v>200000000</v>
      </c>
      <c r="V180" s="270"/>
      <c r="W180" s="90"/>
      <c r="X180" s="109" t="s">
        <v>1466</v>
      </c>
      <c r="Y180" s="83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</row>
    <row r="181" spans="1:45" s="4" customFormat="1" ht="60" x14ac:dyDescent="0.25">
      <c r="A181" s="167"/>
      <c r="B181" s="169"/>
      <c r="C181" s="168"/>
      <c r="D181" s="170"/>
      <c r="E181" s="168"/>
      <c r="F181" s="89"/>
      <c r="G181" s="16"/>
      <c r="H181" s="16"/>
      <c r="I181" s="16"/>
      <c r="J181" s="14"/>
      <c r="K181" s="471" t="s">
        <v>1497</v>
      </c>
      <c r="L181" s="15"/>
      <c r="M181" s="20"/>
      <c r="N181" s="20"/>
      <c r="O181" s="149"/>
      <c r="P181" s="270"/>
      <c r="Q181" s="270"/>
      <c r="R181" s="272"/>
      <c r="S181" s="149" t="s">
        <v>1529</v>
      </c>
      <c r="T181" s="268"/>
      <c r="U181" s="272">
        <v>200000000</v>
      </c>
      <c r="V181" s="270"/>
      <c r="W181" s="90"/>
      <c r="X181" s="109" t="s">
        <v>1466</v>
      </c>
      <c r="Y181" s="83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</row>
    <row r="182" spans="1:45" s="4" customFormat="1" ht="60" x14ac:dyDescent="0.25">
      <c r="A182" s="167"/>
      <c r="B182" s="169"/>
      <c r="C182" s="168"/>
      <c r="D182" s="170"/>
      <c r="E182" s="168"/>
      <c r="F182" s="89"/>
      <c r="G182" s="16"/>
      <c r="H182" s="16"/>
      <c r="I182" s="16"/>
      <c r="J182" s="14"/>
      <c r="K182" s="471" t="s">
        <v>1498</v>
      </c>
      <c r="L182" s="15"/>
      <c r="M182" s="20"/>
      <c r="N182" s="20"/>
      <c r="O182" s="149"/>
      <c r="P182" s="270"/>
      <c r="Q182" s="270"/>
      <c r="R182" s="272"/>
      <c r="S182" s="149" t="s">
        <v>1531</v>
      </c>
      <c r="T182" s="268"/>
      <c r="U182" s="272">
        <v>150000000</v>
      </c>
      <c r="V182" s="270"/>
      <c r="W182" s="90"/>
      <c r="X182" s="109" t="s">
        <v>1466</v>
      </c>
      <c r="Y182" s="83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</row>
    <row r="183" spans="1:45" s="4" customFormat="1" ht="75" x14ac:dyDescent="0.25">
      <c r="A183" s="167"/>
      <c r="B183" s="169"/>
      <c r="C183" s="168"/>
      <c r="D183" s="170"/>
      <c r="E183" s="168"/>
      <c r="F183" s="89"/>
      <c r="G183" s="16"/>
      <c r="H183" s="16"/>
      <c r="I183" s="16"/>
      <c r="J183" s="14"/>
      <c r="K183" s="471" t="s">
        <v>1499</v>
      </c>
      <c r="L183" s="15"/>
      <c r="M183" s="20"/>
      <c r="N183" s="20"/>
      <c r="O183" s="149"/>
      <c r="P183" s="270"/>
      <c r="Q183" s="270"/>
      <c r="R183" s="272"/>
      <c r="S183" s="149" t="s">
        <v>1531</v>
      </c>
      <c r="T183" s="268"/>
      <c r="U183" s="272">
        <v>150000000</v>
      </c>
      <c r="V183" s="270"/>
      <c r="W183" s="90"/>
      <c r="X183" s="109" t="s">
        <v>1466</v>
      </c>
      <c r="Y183" s="83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</row>
    <row r="184" spans="1:45" s="4" customFormat="1" ht="76.5" x14ac:dyDescent="0.25">
      <c r="A184" s="64">
        <v>2</v>
      </c>
      <c r="B184" s="85">
        <v>15</v>
      </c>
      <c r="C184" s="65">
        <v>2</v>
      </c>
      <c r="D184" s="66">
        <v>2.02</v>
      </c>
      <c r="E184" s="65">
        <v>4</v>
      </c>
      <c r="F184" s="67" t="s">
        <v>872</v>
      </c>
      <c r="G184" s="17"/>
      <c r="H184" s="17"/>
      <c r="I184" s="17"/>
      <c r="J184" s="14"/>
      <c r="K184" s="20" t="s">
        <v>60</v>
      </c>
      <c r="L184" s="15" t="s">
        <v>873</v>
      </c>
      <c r="M184" s="202" t="s">
        <v>874</v>
      </c>
      <c r="N184" s="202" t="s">
        <v>874</v>
      </c>
      <c r="O184" s="340" t="s">
        <v>874</v>
      </c>
      <c r="P184" s="80">
        <v>1542950000</v>
      </c>
      <c r="Q184" s="80">
        <v>1542950000</v>
      </c>
      <c r="R184" s="217">
        <v>1542950000</v>
      </c>
      <c r="S184" s="254" t="s">
        <v>1523</v>
      </c>
      <c r="T184" s="328">
        <v>1542950000</v>
      </c>
      <c r="U184" s="279">
        <f>1542950000</f>
        <v>1542950000</v>
      </c>
      <c r="V184" s="80">
        <v>150000000</v>
      </c>
      <c r="W184" s="16"/>
      <c r="X184" s="32"/>
      <c r="Y184" s="83">
        <v>3</v>
      </c>
      <c r="Z184" s="84"/>
      <c r="AA184" s="84">
        <v>1552950000</v>
      </c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</row>
    <row r="185" spans="1:45" s="4" customFormat="1" ht="75" x14ac:dyDescent="0.25">
      <c r="A185" s="64"/>
      <c r="B185" s="85"/>
      <c r="C185" s="65"/>
      <c r="D185" s="66"/>
      <c r="E185" s="65"/>
      <c r="F185" s="67" t="s">
        <v>1522</v>
      </c>
      <c r="G185" s="17"/>
      <c r="H185" s="17"/>
      <c r="I185" s="17"/>
      <c r="J185" s="14"/>
      <c r="K185" s="469" t="s">
        <v>1508</v>
      </c>
      <c r="L185" s="15"/>
      <c r="M185" s="202"/>
      <c r="N185" s="202"/>
      <c r="O185" s="340"/>
      <c r="P185" s="80"/>
      <c r="Q185" s="80"/>
      <c r="R185" s="217"/>
      <c r="S185" s="340" t="s">
        <v>544</v>
      </c>
      <c r="T185" s="328"/>
      <c r="U185" s="472">
        <v>10000000</v>
      </c>
      <c r="V185" s="80"/>
      <c r="W185" s="16"/>
      <c r="X185" s="32" t="s">
        <v>1550</v>
      </c>
      <c r="Y185" s="83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</row>
    <row r="186" spans="1:45" s="4" customFormat="1" ht="38.25" x14ac:dyDescent="0.25">
      <c r="A186" s="70">
        <v>2</v>
      </c>
      <c r="B186" s="143">
        <v>15</v>
      </c>
      <c r="C186" s="71">
        <v>2</v>
      </c>
      <c r="D186" s="72">
        <v>2.0299999999999998</v>
      </c>
      <c r="E186" s="71"/>
      <c r="F186" s="17" t="s">
        <v>875</v>
      </c>
      <c r="G186" s="17"/>
      <c r="H186" s="17"/>
      <c r="I186" s="17"/>
      <c r="J186" s="14"/>
      <c r="K186" s="14"/>
      <c r="L186" s="16" t="s">
        <v>876</v>
      </c>
      <c r="M186" s="186">
        <v>1</v>
      </c>
      <c r="N186" s="186">
        <v>1</v>
      </c>
      <c r="O186" s="335">
        <v>1</v>
      </c>
      <c r="P186" s="273">
        <f>P187</f>
        <v>1000000000</v>
      </c>
      <c r="Q186" s="273">
        <f>Q187</f>
        <v>1000000000</v>
      </c>
      <c r="R186" s="274">
        <f>R187</f>
        <v>1000000000</v>
      </c>
      <c r="S186" s="335">
        <v>1</v>
      </c>
      <c r="T186" s="364">
        <f>T187</f>
        <v>1000000000</v>
      </c>
      <c r="U186" s="274">
        <f>U187</f>
        <v>1000000000</v>
      </c>
      <c r="V186" s="273">
        <f>V187</f>
        <v>400000000</v>
      </c>
      <c r="W186" s="16"/>
      <c r="X186" s="105"/>
      <c r="Y186" s="275">
        <v>2</v>
      </c>
      <c r="Z186" s="276"/>
      <c r="AA186" s="276"/>
      <c r="AB186" s="276"/>
      <c r="AC186" s="276"/>
      <c r="AD186" s="276"/>
      <c r="AE186" s="276"/>
      <c r="AF186" s="276"/>
      <c r="AG186" s="276"/>
      <c r="AH186" s="276"/>
      <c r="AI186" s="276"/>
      <c r="AJ186" s="276"/>
      <c r="AK186" s="276"/>
      <c r="AL186" s="276"/>
      <c r="AM186" s="276"/>
      <c r="AN186" s="276"/>
      <c r="AO186" s="276"/>
      <c r="AP186" s="276"/>
      <c r="AQ186" s="276"/>
      <c r="AR186" s="276"/>
      <c r="AS186" s="276"/>
    </row>
    <row r="187" spans="1:45" s="4" customFormat="1" ht="63.75" x14ac:dyDescent="0.25">
      <c r="A187" s="64">
        <v>2</v>
      </c>
      <c r="B187" s="85">
        <v>15</v>
      </c>
      <c r="C187" s="65">
        <v>2</v>
      </c>
      <c r="D187" s="66">
        <v>2.0299999999999998</v>
      </c>
      <c r="E187" s="65">
        <v>4</v>
      </c>
      <c r="F187" s="15" t="s">
        <v>877</v>
      </c>
      <c r="G187" s="17"/>
      <c r="H187" s="17"/>
      <c r="I187" s="17"/>
      <c r="J187" s="14"/>
      <c r="K187" s="20"/>
      <c r="L187" s="15" t="s">
        <v>878</v>
      </c>
      <c r="M187" s="20" t="s">
        <v>813</v>
      </c>
      <c r="N187" s="20" t="s">
        <v>813</v>
      </c>
      <c r="O187" s="149" t="s">
        <v>813</v>
      </c>
      <c r="P187" s="80">
        <v>1000000000</v>
      </c>
      <c r="Q187" s="80">
        <v>1000000000</v>
      </c>
      <c r="R187" s="217">
        <v>1000000000</v>
      </c>
      <c r="S187" s="149" t="s">
        <v>813</v>
      </c>
      <c r="T187" s="328">
        <v>1000000000</v>
      </c>
      <c r="U187" s="217">
        <v>1000000000</v>
      </c>
      <c r="V187" s="80">
        <v>400000000</v>
      </c>
      <c r="W187" s="16"/>
      <c r="X187" s="32"/>
      <c r="Y187" s="83">
        <v>3</v>
      </c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</row>
    <row r="188" spans="1:45" s="4" customFormat="1" ht="38.25" x14ac:dyDescent="0.25">
      <c r="A188" s="70">
        <v>2</v>
      </c>
      <c r="B188" s="143">
        <v>15</v>
      </c>
      <c r="C188" s="71">
        <v>2</v>
      </c>
      <c r="D188" s="72">
        <v>2.0499999999999998</v>
      </c>
      <c r="E188" s="67"/>
      <c r="F188" s="91" t="s">
        <v>879</v>
      </c>
      <c r="G188" s="91"/>
      <c r="H188" s="91"/>
      <c r="I188" s="91"/>
      <c r="J188" s="51"/>
      <c r="K188" s="51"/>
      <c r="L188" s="91" t="s">
        <v>880</v>
      </c>
      <c r="M188" s="99">
        <v>1</v>
      </c>
      <c r="N188" s="99">
        <v>1</v>
      </c>
      <c r="O188" s="336">
        <v>1</v>
      </c>
      <c r="P188" s="73">
        <f>SUM(P189:P192)</f>
        <v>200000000</v>
      </c>
      <c r="Q188" s="73">
        <f>SUM(Q189:Q192)</f>
        <v>200000000</v>
      </c>
      <c r="R188" s="74">
        <f>SUM(R189:R192)</f>
        <v>200000000</v>
      </c>
      <c r="S188" s="336">
        <v>1</v>
      </c>
      <c r="T188" s="353">
        <f>SUM(T189:T192)</f>
        <v>400000000</v>
      </c>
      <c r="U188" s="74">
        <f>SUM(U189:U192)</f>
        <v>400000000</v>
      </c>
      <c r="V188" s="73">
        <f>SUM(V189:V192)</f>
        <v>350000000</v>
      </c>
      <c r="W188" s="16"/>
      <c r="X188" s="32"/>
      <c r="Y188" s="83">
        <v>2</v>
      </c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</row>
    <row r="189" spans="1:45" s="4" customFormat="1" ht="63.75" x14ac:dyDescent="0.25">
      <c r="A189" s="64">
        <v>2</v>
      </c>
      <c r="B189" s="85">
        <v>15</v>
      </c>
      <c r="C189" s="65">
        <v>2</v>
      </c>
      <c r="D189" s="66">
        <v>2.0499999999999998</v>
      </c>
      <c r="E189" s="65">
        <v>3</v>
      </c>
      <c r="F189" s="15" t="s">
        <v>881</v>
      </c>
      <c r="G189" s="15"/>
      <c r="H189" s="15"/>
      <c r="I189" s="15"/>
      <c r="J189" s="20"/>
      <c r="K189" s="20" t="s">
        <v>60</v>
      </c>
      <c r="L189" s="15" t="s">
        <v>882</v>
      </c>
      <c r="M189" s="20" t="s">
        <v>883</v>
      </c>
      <c r="N189" s="20" t="s">
        <v>883</v>
      </c>
      <c r="O189" s="149" t="s">
        <v>883</v>
      </c>
      <c r="P189" s="277">
        <v>50000000</v>
      </c>
      <c r="Q189" s="277">
        <v>50000000</v>
      </c>
      <c r="R189" s="278">
        <v>50000000</v>
      </c>
      <c r="S189" s="149" t="s">
        <v>883</v>
      </c>
      <c r="T189" s="365">
        <v>50000000</v>
      </c>
      <c r="U189" s="278">
        <v>50000000</v>
      </c>
      <c r="V189" s="277">
        <v>50000000</v>
      </c>
      <c r="W189" s="49"/>
      <c r="X189" s="32" t="s">
        <v>107</v>
      </c>
      <c r="Y189" s="83">
        <v>3</v>
      </c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</row>
    <row r="190" spans="1:45" s="4" customFormat="1" ht="63.75" x14ac:dyDescent="0.25">
      <c r="A190" s="64">
        <v>2</v>
      </c>
      <c r="B190" s="85">
        <v>15</v>
      </c>
      <c r="C190" s="65">
        <v>2</v>
      </c>
      <c r="D190" s="66">
        <v>2.0499999999999998</v>
      </c>
      <c r="E190" s="65">
        <v>1</v>
      </c>
      <c r="F190" s="15" t="s">
        <v>884</v>
      </c>
      <c r="G190" s="15"/>
      <c r="H190" s="15"/>
      <c r="I190" s="15"/>
      <c r="J190" s="20"/>
      <c r="K190" s="20"/>
      <c r="L190" s="15" t="s">
        <v>885</v>
      </c>
      <c r="M190" s="20" t="s">
        <v>886</v>
      </c>
      <c r="N190" s="20" t="s">
        <v>886</v>
      </c>
      <c r="O190" s="149" t="s">
        <v>886</v>
      </c>
      <c r="P190" s="80">
        <v>50000000</v>
      </c>
      <c r="Q190" s="80">
        <v>50000000</v>
      </c>
      <c r="R190" s="217">
        <v>50000000</v>
      </c>
      <c r="S190" s="149" t="s">
        <v>886</v>
      </c>
      <c r="T190" s="328">
        <v>250000000</v>
      </c>
      <c r="U190" s="328">
        <v>250000000</v>
      </c>
      <c r="V190" s="80">
        <v>50000000</v>
      </c>
      <c r="W190" s="31"/>
      <c r="X190" s="32" t="s">
        <v>107</v>
      </c>
      <c r="Y190" s="83">
        <v>3</v>
      </c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</row>
    <row r="191" spans="1:45" s="4" customFormat="1" ht="102" x14ac:dyDescent="0.25">
      <c r="A191" s="64">
        <v>2</v>
      </c>
      <c r="B191" s="85">
        <v>15</v>
      </c>
      <c r="C191" s="65">
        <v>2</v>
      </c>
      <c r="D191" s="66">
        <v>2.0499999999999998</v>
      </c>
      <c r="E191" s="65">
        <v>4</v>
      </c>
      <c r="F191" s="15" t="s">
        <v>887</v>
      </c>
      <c r="G191" s="15"/>
      <c r="H191" s="15"/>
      <c r="I191" s="15"/>
      <c r="J191" s="20"/>
      <c r="K191" s="20"/>
      <c r="L191" s="15" t="s">
        <v>888</v>
      </c>
      <c r="M191" s="20" t="s">
        <v>48</v>
      </c>
      <c r="N191" s="20" t="s">
        <v>48</v>
      </c>
      <c r="O191" s="149" t="s">
        <v>48</v>
      </c>
      <c r="P191" s="80">
        <v>25000000</v>
      </c>
      <c r="Q191" s="80">
        <v>25000000</v>
      </c>
      <c r="R191" s="217">
        <v>25000000</v>
      </c>
      <c r="S191" s="149" t="s">
        <v>48</v>
      </c>
      <c r="T191" s="328">
        <v>25000000</v>
      </c>
      <c r="U191" s="217">
        <v>25000000</v>
      </c>
      <c r="V191" s="80">
        <v>50000000</v>
      </c>
      <c r="W191" s="31"/>
      <c r="X191" s="32" t="s">
        <v>107</v>
      </c>
      <c r="Y191" s="83">
        <v>3</v>
      </c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</row>
    <row r="192" spans="1:45" s="4" customFormat="1" ht="63.75" x14ac:dyDescent="0.25">
      <c r="A192" s="64">
        <v>2</v>
      </c>
      <c r="B192" s="85">
        <v>15</v>
      </c>
      <c r="C192" s="65">
        <v>2</v>
      </c>
      <c r="D192" s="66">
        <v>2.0499999999999998</v>
      </c>
      <c r="E192" s="65">
        <v>7</v>
      </c>
      <c r="F192" s="15" t="s">
        <v>889</v>
      </c>
      <c r="G192" s="15"/>
      <c r="H192" s="15"/>
      <c r="I192" s="15"/>
      <c r="J192" s="20"/>
      <c r="K192" s="20"/>
      <c r="L192" s="15" t="s">
        <v>890</v>
      </c>
      <c r="M192" s="20" t="s">
        <v>891</v>
      </c>
      <c r="N192" s="20" t="s">
        <v>891</v>
      </c>
      <c r="O192" s="149" t="s">
        <v>891</v>
      </c>
      <c r="P192" s="80">
        <v>75000000</v>
      </c>
      <c r="Q192" s="80">
        <v>75000000</v>
      </c>
      <c r="R192" s="217">
        <v>75000000</v>
      </c>
      <c r="S192" s="149" t="s">
        <v>891</v>
      </c>
      <c r="T192" s="328">
        <v>75000000</v>
      </c>
      <c r="U192" s="217">
        <v>75000000</v>
      </c>
      <c r="V192" s="80">
        <v>200000000</v>
      </c>
      <c r="W192" s="31"/>
      <c r="X192" s="32" t="s">
        <v>107</v>
      </c>
      <c r="Y192" s="83">
        <v>3</v>
      </c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</row>
    <row r="193" spans="1:45" s="4" customFormat="1" ht="76.5" x14ac:dyDescent="0.25">
      <c r="A193" s="70">
        <v>2</v>
      </c>
      <c r="B193" s="143">
        <v>15</v>
      </c>
      <c r="C193" s="71">
        <v>2</v>
      </c>
      <c r="D193" s="72">
        <v>2.06</v>
      </c>
      <c r="E193" s="67"/>
      <c r="F193" s="43" t="s">
        <v>892</v>
      </c>
      <c r="G193" s="43"/>
      <c r="H193" s="43"/>
      <c r="I193" s="43"/>
      <c r="J193" s="41"/>
      <c r="K193" s="41"/>
      <c r="L193" s="98" t="s">
        <v>893</v>
      </c>
      <c r="M193" s="102">
        <v>1</v>
      </c>
      <c r="N193" s="102">
        <v>1</v>
      </c>
      <c r="O193" s="348">
        <v>1</v>
      </c>
      <c r="P193" s="73">
        <f>SUM(P194:P197)</f>
        <v>48846500</v>
      </c>
      <c r="Q193" s="73">
        <f>SUM(Q194:Q197)</f>
        <v>48846500</v>
      </c>
      <c r="R193" s="74">
        <f>SUM(R194:R197)</f>
        <v>98846500</v>
      </c>
      <c r="S193" s="348">
        <v>1</v>
      </c>
      <c r="T193" s="353">
        <f>SUM(T194:T197)</f>
        <v>98846500</v>
      </c>
      <c r="U193" s="74">
        <f>SUM(U194:U197)</f>
        <v>98846500</v>
      </c>
      <c r="V193" s="73">
        <f>SUM(V194:V197)</f>
        <v>130000000</v>
      </c>
      <c r="W193" s="31"/>
      <c r="X193" s="32"/>
      <c r="Y193" s="83">
        <v>2</v>
      </c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</row>
    <row r="194" spans="1:45" s="4" customFormat="1" ht="102" x14ac:dyDescent="0.25">
      <c r="A194" s="64">
        <v>2</v>
      </c>
      <c r="B194" s="85">
        <v>15</v>
      </c>
      <c r="C194" s="65">
        <v>2</v>
      </c>
      <c r="D194" s="66">
        <v>2.06</v>
      </c>
      <c r="E194" s="190" t="s">
        <v>25</v>
      </c>
      <c r="F194" s="243" t="s">
        <v>894</v>
      </c>
      <c r="G194" s="243"/>
      <c r="H194" s="243"/>
      <c r="I194" s="243"/>
      <c r="J194" s="189"/>
      <c r="K194" s="189"/>
      <c r="L194" s="15" t="s">
        <v>895</v>
      </c>
      <c r="M194" s="202" t="s">
        <v>66</v>
      </c>
      <c r="N194" s="202" t="s">
        <v>66</v>
      </c>
      <c r="O194" s="340" t="s">
        <v>66</v>
      </c>
      <c r="P194" s="68">
        <v>20000000</v>
      </c>
      <c r="Q194" s="68">
        <v>20000000</v>
      </c>
      <c r="R194" s="86">
        <f>20000000+50000000</f>
        <v>70000000</v>
      </c>
      <c r="S194" s="340" t="s">
        <v>66</v>
      </c>
      <c r="T194" s="357">
        <f>20000000+50000000</f>
        <v>70000000</v>
      </c>
      <c r="U194" s="357">
        <f>20000000+50000000</f>
        <v>70000000</v>
      </c>
      <c r="V194" s="68">
        <v>20000000</v>
      </c>
      <c r="W194" s="31"/>
      <c r="X194" s="32"/>
      <c r="Y194" s="83">
        <v>3</v>
      </c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</row>
    <row r="195" spans="1:45" s="4" customFormat="1" ht="102" x14ac:dyDescent="0.25">
      <c r="A195" s="64">
        <v>2</v>
      </c>
      <c r="B195" s="85">
        <v>15</v>
      </c>
      <c r="C195" s="65">
        <v>2</v>
      </c>
      <c r="D195" s="66">
        <v>2.06</v>
      </c>
      <c r="E195" s="65">
        <v>3</v>
      </c>
      <c r="F195" s="67" t="s">
        <v>896</v>
      </c>
      <c r="G195" s="17"/>
      <c r="H195" s="17"/>
      <c r="I195" s="17"/>
      <c r="J195" s="14"/>
      <c r="K195" s="20" t="s">
        <v>60</v>
      </c>
      <c r="L195" s="67" t="s">
        <v>897</v>
      </c>
      <c r="M195" s="20" t="s">
        <v>898</v>
      </c>
      <c r="N195" s="20" t="s">
        <v>898</v>
      </c>
      <c r="O195" s="149" t="s">
        <v>898</v>
      </c>
      <c r="P195" s="68"/>
      <c r="Q195" s="68"/>
      <c r="R195" s="69"/>
      <c r="S195" s="149" t="s">
        <v>898</v>
      </c>
      <c r="T195" s="357"/>
      <c r="U195" s="69"/>
      <c r="V195" s="68">
        <v>10000000</v>
      </c>
      <c r="W195" s="31"/>
      <c r="X195" s="32" t="s">
        <v>107</v>
      </c>
      <c r="Y195" s="83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</row>
    <row r="196" spans="1:45" s="4" customFormat="1" ht="114.75" x14ac:dyDescent="0.25">
      <c r="A196" s="64">
        <v>2</v>
      </c>
      <c r="B196" s="85">
        <v>15</v>
      </c>
      <c r="C196" s="65">
        <v>2</v>
      </c>
      <c r="D196" s="66">
        <v>2.06</v>
      </c>
      <c r="E196" s="65">
        <v>4</v>
      </c>
      <c r="F196" s="67" t="s">
        <v>899</v>
      </c>
      <c r="G196" s="17"/>
      <c r="H196" s="17"/>
      <c r="I196" s="17"/>
      <c r="J196" s="14"/>
      <c r="K196" s="20" t="s">
        <v>60</v>
      </c>
      <c r="L196" s="67" t="s">
        <v>900</v>
      </c>
      <c r="M196" s="20" t="s">
        <v>901</v>
      </c>
      <c r="N196" s="20" t="s">
        <v>901</v>
      </c>
      <c r="O196" s="149" t="s">
        <v>901</v>
      </c>
      <c r="P196" s="80">
        <v>25000000</v>
      </c>
      <c r="Q196" s="80">
        <v>25000000</v>
      </c>
      <c r="R196" s="217">
        <v>25000000</v>
      </c>
      <c r="S196" s="149" t="s">
        <v>901</v>
      </c>
      <c r="T196" s="328">
        <v>25000000</v>
      </c>
      <c r="U196" s="217">
        <v>25000000</v>
      </c>
      <c r="V196" s="80">
        <v>60000000</v>
      </c>
      <c r="W196" s="31"/>
      <c r="X196" s="32" t="s">
        <v>107</v>
      </c>
      <c r="Y196" s="83">
        <v>3</v>
      </c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</row>
    <row r="197" spans="1:45" s="4" customFormat="1" ht="102" x14ac:dyDescent="0.25">
      <c r="A197" s="64">
        <v>2</v>
      </c>
      <c r="B197" s="85">
        <v>15</v>
      </c>
      <c r="C197" s="65">
        <v>2</v>
      </c>
      <c r="D197" s="66">
        <v>2.06</v>
      </c>
      <c r="E197" s="65">
        <v>5</v>
      </c>
      <c r="F197" s="67" t="s">
        <v>902</v>
      </c>
      <c r="G197" s="67"/>
      <c r="H197" s="67"/>
      <c r="I197" s="67"/>
      <c r="J197" s="20"/>
      <c r="K197" s="20"/>
      <c r="L197" s="67" t="s">
        <v>903</v>
      </c>
      <c r="M197" s="20" t="s">
        <v>66</v>
      </c>
      <c r="N197" s="20" t="s">
        <v>66</v>
      </c>
      <c r="O197" s="149" t="s">
        <v>66</v>
      </c>
      <c r="P197" s="80">
        <v>3846500</v>
      </c>
      <c r="Q197" s="80">
        <v>3846500</v>
      </c>
      <c r="R197" s="217">
        <v>3846500</v>
      </c>
      <c r="S197" s="149" t="s">
        <v>66</v>
      </c>
      <c r="T197" s="328">
        <v>3846500</v>
      </c>
      <c r="U197" s="217">
        <v>3846500</v>
      </c>
      <c r="V197" s="80">
        <v>40000000</v>
      </c>
      <c r="W197" s="31"/>
      <c r="X197" s="32" t="s">
        <v>107</v>
      </c>
      <c r="Y197" s="83">
        <v>3</v>
      </c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</row>
    <row r="198" spans="1:45" s="4" customFormat="1" ht="63.75" x14ac:dyDescent="0.25">
      <c r="A198" s="70">
        <v>2</v>
      </c>
      <c r="B198" s="143">
        <v>15</v>
      </c>
      <c r="C198" s="71">
        <v>2</v>
      </c>
      <c r="D198" s="72">
        <v>2.08</v>
      </c>
      <c r="E198" s="67"/>
      <c r="F198" s="17" t="s">
        <v>904</v>
      </c>
      <c r="G198" s="17"/>
      <c r="H198" s="17"/>
      <c r="I198" s="17"/>
      <c r="J198" s="14"/>
      <c r="K198" s="14"/>
      <c r="L198" s="17" t="s">
        <v>905</v>
      </c>
      <c r="M198" s="186">
        <v>1</v>
      </c>
      <c r="N198" s="186">
        <v>1</v>
      </c>
      <c r="O198" s="335">
        <v>1</v>
      </c>
      <c r="P198" s="73">
        <f>SUM(P199:P201)</f>
        <v>295000000</v>
      </c>
      <c r="Q198" s="73">
        <f>SUM(Q199:Q201)</f>
        <v>295000000</v>
      </c>
      <c r="R198" s="74">
        <f>SUM(R199:R201)</f>
        <v>295000000</v>
      </c>
      <c r="S198" s="335">
        <v>1</v>
      </c>
      <c r="T198" s="353">
        <f>SUM(T199:T201)</f>
        <v>295000000</v>
      </c>
      <c r="U198" s="74">
        <f>SUM(U199:U201)</f>
        <v>295000000</v>
      </c>
      <c r="V198" s="73">
        <f>SUM(V199:V201)</f>
        <v>240000000</v>
      </c>
      <c r="W198" s="31"/>
      <c r="X198" s="32"/>
      <c r="Y198" s="83">
        <v>2</v>
      </c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</row>
    <row r="199" spans="1:45" s="4" customFormat="1" ht="76.5" x14ac:dyDescent="0.25">
      <c r="A199" s="64">
        <v>2</v>
      </c>
      <c r="B199" s="85">
        <v>15</v>
      </c>
      <c r="C199" s="65">
        <v>2</v>
      </c>
      <c r="D199" s="66">
        <v>2.08</v>
      </c>
      <c r="E199" s="65">
        <v>1</v>
      </c>
      <c r="F199" s="67" t="s">
        <v>906</v>
      </c>
      <c r="G199" s="67"/>
      <c r="H199" s="67"/>
      <c r="I199" s="67"/>
      <c r="J199" s="20"/>
      <c r="K199" s="20"/>
      <c r="L199" s="67" t="s">
        <v>907</v>
      </c>
      <c r="M199" s="20" t="s">
        <v>908</v>
      </c>
      <c r="N199" s="20" t="s">
        <v>908</v>
      </c>
      <c r="O199" s="149" t="s">
        <v>908</v>
      </c>
      <c r="P199" s="80">
        <v>45000000</v>
      </c>
      <c r="Q199" s="80">
        <v>45000000</v>
      </c>
      <c r="R199" s="217">
        <v>45000000</v>
      </c>
      <c r="S199" s="149" t="s">
        <v>908</v>
      </c>
      <c r="T199" s="328">
        <v>45000000</v>
      </c>
      <c r="U199" s="217">
        <v>45000000</v>
      </c>
      <c r="V199" s="80">
        <v>20000000</v>
      </c>
      <c r="W199" s="31"/>
      <c r="X199" s="32" t="s">
        <v>107</v>
      </c>
      <c r="Y199" s="83">
        <v>3</v>
      </c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</row>
    <row r="200" spans="1:45" s="4" customFormat="1" ht="102" x14ac:dyDescent="0.25">
      <c r="A200" s="64">
        <v>2</v>
      </c>
      <c r="B200" s="85">
        <v>15</v>
      </c>
      <c r="C200" s="65">
        <v>2</v>
      </c>
      <c r="D200" s="66">
        <v>2.08</v>
      </c>
      <c r="E200" s="65">
        <v>3</v>
      </c>
      <c r="F200" s="67" t="s">
        <v>909</v>
      </c>
      <c r="G200" s="67"/>
      <c r="H200" s="67"/>
      <c r="I200" s="67"/>
      <c r="J200" s="20"/>
      <c r="K200" s="20" t="s">
        <v>60</v>
      </c>
      <c r="L200" s="89" t="s">
        <v>910</v>
      </c>
      <c r="M200" s="109" t="s">
        <v>56</v>
      </c>
      <c r="N200" s="109" t="s">
        <v>56</v>
      </c>
      <c r="O200" s="349" t="s">
        <v>56</v>
      </c>
      <c r="P200" s="270">
        <v>250000000</v>
      </c>
      <c r="Q200" s="270">
        <v>250000000</v>
      </c>
      <c r="R200" s="272">
        <v>250000000</v>
      </c>
      <c r="S200" s="349" t="s">
        <v>56</v>
      </c>
      <c r="T200" s="268">
        <v>250000000</v>
      </c>
      <c r="U200" s="272">
        <v>250000000</v>
      </c>
      <c r="V200" s="270">
        <v>200000000</v>
      </c>
      <c r="W200" s="31"/>
      <c r="X200" s="32" t="s">
        <v>107</v>
      </c>
      <c r="Y200" s="83">
        <v>3</v>
      </c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</row>
    <row r="201" spans="1:45" s="4" customFormat="1" ht="127.5" x14ac:dyDescent="0.25">
      <c r="A201" s="64"/>
      <c r="B201" s="85"/>
      <c r="C201" s="65"/>
      <c r="D201" s="66"/>
      <c r="E201" s="65"/>
      <c r="F201" s="67" t="s">
        <v>911</v>
      </c>
      <c r="G201" s="67"/>
      <c r="H201" s="67"/>
      <c r="I201" s="67"/>
      <c r="J201" s="20"/>
      <c r="K201" s="20"/>
      <c r="L201" s="67" t="s">
        <v>912</v>
      </c>
      <c r="M201" s="20" t="s">
        <v>913</v>
      </c>
      <c r="N201" s="20" t="s">
        <v>913</v>
      </c>
      <c r="O201" s="149" t="s">
        <v>913</v>
      </c>
      <c r="P201" s="80"/>
      <c r="Q201" s="80"/>
      <c r="R201" s="217"/>
      <c r="S201" s="149" t="s">
        <v>913</v>
      </c>
      <c r="T201" s="328"/>
      <c r="U201" s="217"/>
      <c r="V201" s="80">
        <v>20000000</v>
      </c>
      <c r="W201" s="16"/>
      <c r="X201" s="32"/>
      <c r="Y201" s="83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</row>
    <row r="202" spans="1:45" s="4" customFormat="1" ht="76.5" x14ac:dyDescent="0.25">
      <c r="A202" s="87">
        <v>2</v>
      </c>
      <c r="B202" s="138">
        <v>15</v>
      </c>
      <c r="C202" s="88"/>
      <c r="D202" s="114"/>
      <c r="E202" s="88"/>
      <c r="F202" s="90" t="s">
        <v>914</v>
      </c>
      <c r="G202" s="91" t="s">
        <v>156</v>
      </c>
      <c r="H202" s="91" t="s">
        <v>231</v>
      </c>
      <c r="I202" s="17" t="s">
        <v>232</v>
      </c>
      <c r="J202" s="14">
        <v>0.71</v>
      </c>
      <c r="K202" s="51"/>
      <c r="L202" s="91" t="s">
        <v>915</v>
      </c>
      <c r="M202" s="99">
        <v>1</v>
      </c>
      <c r="N202" s="99">
        <v>1</v>
      </c>
      <c r="O202" s="336">
        <v>1</v>
      </c>
      <c r="P202" s="93">
        <f>P204</f>
        <v>306000000</v>
      </c>
      <c r="Q202" s="93">
        <f>Q204</f>
        <v>306000000</v>
      </c>
      <c r="R202" s="94">
        <f>R204</f>
        <v>306000000</v>
      </c>
      <c r="S202" s="336">
        <v>1</v>
      </c>
      <c r="T202" s="354">
        <f>T204</f>
        <v>306000000</v>
      </c>
      <c r="U202" s="94">
        <f>U204</f>
        <v>306000000</v>
      </c>
      <c r="V202" s="93">
        <f>V204</f>
        <v>150000000</v>
      </c>
      <c r="W202" s="535" t="s">
        <v>234</v>
      </c>
      <c r="X202" s="117"/>
      <c r="Y202" s="275">
        <v>1</v>
      </c>
      <c r="Z202" s="276"/>
      <c r="AA202" s="276"/>
      <c r="AB202" s="276"/>
      <c r="AC202" s="276"/>
      <c r="AD202" s="276"/>
      <c r="AE202" s="276"/>
      <c r="AF202" s="276"/>
      <c r="AG202" s="276"/>
      <c r="AH202" s="276"/>
      <c r="AI202" s="276"/>
      <c r="AJ202" s="276"/>
      <c r="AK202" s="276"/>
      <c r="AL202" s="276"/>
      <c r="AM202" s="276"/>
      <c r="AN202" s="276"/>
      <c r="AO202" s="276"/>
      <c r="AP202" s="276"/>
      <c r="AQ202" s="276"/>
      <c r="AR202" s="276"/>
      <c r="AS202" s="276"/>
    </row>
    <row r="203" spans="1:45" s="4" customFormat="1" ht="38.25" x14ac:dyDescent="0.25">
      <c r="A203" s="118"/>
      <c r="B203" s="140"/>
      <c r="C203" s="119"/>
      <c r="D203" s="120"/>
      <c r="E203" s="119"/>
      <c r="F203" s="42"/>
      <c r="G203" s="43"/>
      <c r="H203" s="43"/>
      <c r="I203" s="17" t="s">
        <v>235</v>
      </c>
      <c r="J203" s="14" t="s">
        <v>236</v>
      </c>
      <c r="K203" s="41"/>
      <c r="L203" s="43"/>
      <c r="M203" s="44"/>
      <c r="N203" s="44"/>
      <c r="O203" s="338"/>
      <c r="P203" s="122"/>
      <c r="Q203" s="122"/>
      <c r="R203" s="123"/>
      <c r="S203" s="338"/>
      <c r="T203" s="356"/>
      <c r="U203" s="123"/>
      <c r="V203" s="122"/>
      <c r="W203" s="536"/>
      <c r="X203" s="124"/>
      <c r="Y203" s="275"/>
      <c r="Z203" s="276"/>
      <c r="AA203" s="276"/>
      <c r="AB203" s="276"/>
      <c r="AC203" s="276"/>
      <c r="AD203" s="276"/>
      <c r="AE203" s="276"/>
      <c r="AF203" s="276"/>
      <c r="AG203" s="276"/>
      <c r="AH203" s="276"/>
      <c r="AI203" s="276"/>
      <c r="AJ203" s="276"/>
      <c r="AK203" s="276"/>
      <c r="AL203" s="276"/>
      <c r="AM203" s="276"/>
      <c r="AN203" s="276"/>
      <c r="AO203" s="276"/>
      <c r="AP203" s="276"/>
      <c r="AQ203" s="276"/>
      <c r="AR203" s="276"/>
      <c r="AS203" s="276"/>
    </row>
    <row r="204" spans="1:45" s="4" customFormat="1" ht="63" customHeight="1" x14ac:dyDescent="0.25">
      <c r="A204" s="118">
        <v>2</v>
      </c>
      <c r="B204" s="140">
        <v>15</v>
      </c>
      <c r="C204" s="119">
        <v>3</v>
      </c>
      <c r="D204" s="120">
        <v>2.12</v>
      </c>
      <c r="E204" s="119"/>
      <c r="F204" s="42" t="s">
        <v>916</v>
      </c>
      <c r="G204" s="43"/>
      <c r="H204" s="43"/>
      <c r="I204" s="43"/>
      <c r="J204" s="41"/>
      <c r="K204" s="41"/>
      <c r="L204" s="43" t="s">
        <v>917</v>
      </c>
      <c r="M204" s="44">
        <v>1</v>
      </c>
      <c r="N204" s="44">
        <v>1</v>
      </c>
      <c r="O204" s="338">
        <v>1</v>
      </c>
      <c r="P204" s="122">
        <f>SUM(P205:P208)</f>
        <v>306000000</v>
      </c>
      <c r="Q204" s="122">
        <f>SUM(Q205:Q208)</f>
        <v>306000000</v>
      </c>
      <c r="R204" s="123">
        <f>SUM(R205:R208)</f>
        <v>306000000</v>
      </c>
      <c r="S204" s="338">
        <v>1</v>
      </c>
      <c r="T204" s="356">
        <f>SUM(T205:T208)</f>
        <v>306000000</v>
      </c>
      <c r="U204" s="123">
        <f>SUM(U205:U208)</f>
        <v>306000000</v>
      </c>
      <c r="V204" s="122">
        <f>SUM(V205:V208)</f>
        <v>150000000</v>
      </c>
      <c r="W204" s="49"/>
      <c r="X204" s="124"/>
      <c r="Y204" s="275">
        <v>2</v>
      </c>
      <c r="Z204" s="276"/>
      <c r="AA204" s="276"/>
      <c r="AB204" s="276"/>
      <c r="AC204" s="276"/>
      <c r="AD204" s="276"/>
      <c r="AE204" s="276"/>
      <c r="AF204" s="276"/>
      <c r="AG204" s="276"/>
      <c r="AH204" s="276"/>
      <c r="AI204" s="276"/>
      <c r="AJ204" s="276"/>
      <c r="AK204" s="276"/>
      <c r="AL204" s="276"/>
      <c r="AM204" s="276"/>
      <c r="AN204" s="276"/>
      <c r="AO204" s="276"/>
      <c r="AP204" s="276"/>
      <c r="AQ204" s="276"/>
      <c r="AR204" s="276"/>
      <c r="AS204" s="276"/>
    </row>
    <row r="205" spans="1:45" s="4" customFormat="1" ht="51" x14ac:dyDescent="0.25">
      <c r="A205" s="64"/>
      <c r="B205" s="85"/>
      <c r="C205" s="65"/>
      <c r="D205" s="66"/>
      <c r="E205" s="65"/>
      <c r="F205" s="67" t="s">
        <v>918</v>
      </c>
      <c r="G205" s="17"/>
      <c r="H205" s="17"/>
      <c r="I205" s="17"/>
      <c r="J205" s="14"/>
      <c r="K205" s="20"/>
      <c r="L205" s="67" t="s">
        <v>919</v>
      </c>
      <c r="M205" s="20" t="s">
        <v>920</v>
      </c>
      <c r="N205" s="20" t="s">
        <v>920</v>
      </c>
      <c r="O205" s="149" t="s">
        <v>920</v>
      </c>
      <c r="P205" s="80"/>
      <c r="Q205" s="80"/>
      <c r="R205" s="217"/>
      <c r="S205" s="149" t="s">
        <v>920</v>
      </c>
      <c r="T205" s="328"/>
      <c r="U205" s="217"/>
      <c r="V205" s="80">
        <v>15000000</v>
      </c>
      <c r="W205" s="31"/>
      <c r="X205" s="32"/>
      <c r="Y205" s="83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</row>
    <row r="206" spans="1:45" s="4" customFormat="1" ht="51" x14ac:dyDescent="0.25">
      <c r="A206" s="64">
        <v>2</v>
      </c>
      <c r="B206" s="85">
        <v>15</v>
      </c>
      <c r="C206" s="65">
        <v>3</v>
      </c>
      <c r="D206" s="66">
        <v>2.12</v>
      </c>
      <c r="E206" s="65">
        <v>3</v>
      </c>
      <c r="F206" s="67" t="s">
        <v>921</v>
      </c>
      <c r="G206" s="67"/>
      <c r="H206" s="67"/>
      <c r="I206" s="67"/>
      <c r="J206" s="20"/>
      <c r="K206" s="20"/>
      <c r="L206" s="67" t="s">
        <v>922</v>
      </c>
      <c r="M206" s="20" t="s">
        <v>129</v>
      </c>
      <c r="N206" s="20" t="s">
        <v>129</v>
      </c>
      <c r="O206" s="149" t="s">
        <v>129</v>
      </c>
      <c r="P206" s="80"/>
      <c r="Q206" s="80"/>
      <c r="R206" s="217"/>
      <c r="S206" s="149" t="s">
        <v>129</v>
      </c>
      <c r="T206" s="328"/>
      <c r="U206" s="217"/>
      <c r="V206" s="80">
        <v>105000000</v>
      </c>
      <c r="W206" s="31"/>
      <c r="X206" s="32" t="s">
        <v>107</v>
      </c>
      <c r="Y206" s="83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</row>
    <row r="207" spans="1:45" s="4" customFormat="1" ht="102" x14ac:dyDescent="0.25">
      <c r="A207" s="64">
        <v>2</v>
      </c>
      <c r="B207" s="85">
        <v>15</v>
      </c>
      <c r="C207" s="65">
        <v>3</v>
      </c>
      <c r="D207" s="66">
        <v>2.12</v>
      </c>
      <c r="E207" s="65">
        <v>4</v>
      </c>
      <c r="F207" s="67" t="s">
        <v>923</v>
      </c>
      <c r="G207" s="67"/>
      <c r="H207" s="67"/>
      <c r="I207" s="67"/>
      <c r="J207" s="20"/>
      <c r="K207" s="20"/>
      <c r="L207" s="67" t="s">
        <v>924</v>
      </c>
      <c r="M207" s="20" t="s">
        <v>66</v>
      </c>
      <c r="N207" s="20" t="s">
        <v>66</v>
      </c>
      <c r="O207" s="149" t="s">
        <v>66</v>
      </c>
      <c r="P207" s="80">
        <v>6000000</v>
      </c>
      <c r="Q207" s="80">
        <v>6000000</v>
      </c>
      <c r="R207" s="217">
        <v>6000000</v>
      </c>
      <c r="S207" s="149" t="s">
        <v>66</v>
      </c>
      <c r="T207" s="328">
        <v>6000000</v>
      </c>
      <c r="U207" s="217">
        <v>6000000</v>
      </c>
      <c r="V207" s="80">
        <v>20000000</v>
      </c>
      <c r="W207" s="31"/>
      <c r="X207" s="32" t="s">
        <v>107</v>
      </c>
      <c r="Y207" s="83">
        <v>3</v>
      </c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</row>
    <row r="208" spans="1:45" s="4" customFormat="1" ht="51" x14ac:dyDescent="0.25">
      <c r="A208" s="167"/>
      <c r="B208" s="169">
        <v>15</v>
      </c>
      <c r="C208" s="168">
        <v>3</v>
      </c>
      <c r="D208" s="170">
        <v>2.12</v>
      </c>
      <c r="E208" s="168">
        <v>5</v>
      </c>
      <c r="F208" s="89" t="s">
        <v>925</v>
      </c>
      <c r="G208" s="89"/>
      <c r="H208" s="89"/>
      <c r="I208" s="89"/>
      <c r="J208" s="109"/>
      <c r="K208" s="109"/>
      <c r="L208" s="89" t="s">
        <v>926</v>
      </c>
      <c r="M208" s="109" t="s">
        <v>186</v>
      </c>
      <c r="N208" s="109" t="s">
        <v>186</v>
      </c>
      <c r="O208" s="349" t="s">
        <v>186</v>
      </c>
      <c r="P208" s="270">
        <v>300000000</v>
      </c>
      <c r="Q208" s="270">
        <v>300000000</v>
      </c>
      <c r="R208" s="272">
        <v>300000000</v>
      </c>
      <c r="S208" s="349" t="s">
        <v>186</v>
      </c>
      <c r="T208" s="268">
        <v>300000000</v>
      </c>
      <c r="U208" s="272">
        <v>300000000</v>
      </c>
      <c r="V208" s="270">
        <v>10000000</v>
      </c>
      <c r="W208" s="175"/>
      <c r="X208" s="56" t="s">
        <v>107</v>
      </c>
      <c r="Y208" s="83">
        <v>3</v>
      </c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</row>
    <row r="209" spans="1:24" s="282" customFormat="1" x14ac:dyDescent="0.25">
      <c r="A209" s="283"/>
      <c r="B209" s="283"/>
      <c r="C209" s="283"/>
      <c r="D209" s="283"/>
      <c r="E209" s="283"/>
      <c r="F209" s="537" t="s">
        <v>682</v>
      </c>
      <c r="G209" s="537"/>
      <c r="H209" s="537"/>
      <c r="I209" s="537"/>
      <c r="J209" s="537"/>
      <c r="K209" s="537"/>
      <c r="L209" s="537"/>
      <c r="M209" s="537"/>
      <c r="N209" s="537"/>
      <c r="O209" s="537"/>
      <c r="P209" s="283"/>
      <c r="Q209" s="283"/>
      <c r="R209" s="283"/>
      <c r="S209" s="351"/>
      <c r="T209" s="366">
        <f>T8+T133</f>
        <v>15675816500</v>
      </c>
      <c r="U209" s="284">
        <f>U8+U133</f>
        <v>25170816500</v>
      </c>
      <c r="V209" s="283"/>
      <c r="W209" s="283"/>
      <c r="X209" s="283"/>
    </row>
    <row r="211" spans="1:24" x14ac:dyDescent="0.25">
      <c r="U211" s="220"/>
      <c r="V211" s="220"/>
    </row>
    <row r="212" spans="1:24" x14ac:dyDescent="0.25">
      <c r="E212" s="281"/>
      <c r="F212" s="281" t="s">
        <v>1148</v>
      </c>
      <c r="T212" s="367"/>
      <c r="U212" s="543" t="s">
        <v>1151</v>
      </c>
      <c r="V212" s="543"/>
    </row>
    <row r="213" spans="1:24" x14ac:dyDescent="0.25">
      <c r="E213" s="281"/>
      <c r="F213" s="281"/>
      <c r="O213" s="367"/>
    </row>
    <row r="214" spans="1:24" x14ac:dyDescent="0.25">
      <c r="E214" s="281"/>
      <c r="F214" s="281"/>
      <c r="O214" s="473"/>
    </row>
    <row r="215" spans="1:24" x14ac:dyDescent="0.25">
      <c r="E215" s="281"/>
      <c r="F215" s="281"/>
      <c r="O215" s="367"/>
      <c r="T215" s="367"/>
    </row>
    <row r="216" spans="1:24" x14ac:dyDescent="0.25">
      <c r="E216" s="281"/>
      <c r="F216" s="368" t="s">
        <v>1149</v>
      </c>
      <c r="U216" s="534" t="s">
        <v>1152</v>
      </c>
      <c r="V216" s="534"/>
    </row>
    <row r="217" spans="1:24" x14ac:dyDescent="0.25">
      <c r="E217" s="368"/>
      <c r="F217" s="368" t="s">
        <v>1150</v>
      </c>
      <c r="U217" s="534" t="s">
        <v>1153</v>
      </c>
      <c r="V217" s="534"/>
    </row>
    <row r="218" spans="1:24" x14ac:dyDescent="0.25">
      <c r="E218" s="368"/>
      <c r="F218" s="368"/>
    </row>
  </sheetData>
  <mergeCells count="36">
    <mergeCell ref="A4:E6"/>
    <mergeCell ref="F4:F6"/>
    <mergeCell ref="G4:G6"/>
    <mergeCell ref="H4:H6"/>
    <mergeCell ref="I4:I6"/>
    <mergeCell ref="X4:X6"/>
    <mergeCell ref="Y4:Y6"/>
    <mergeCell ref="L5:N5"/>
    <mergeCell ref="W5:W6"/>
    <mergeCell ref="F11:F15"/>
    <mergeCell ref="G11:G15"/>
    <mergeCell ref="H11:H15"/>
    <mergeCell ref="L11:L15"/>
    <mergeCell ref="M11:M12"/>
    <mergeCell ref="K4:K6"/>
    <mergeCell ref="P4:P6"/>
    <mergeCell ref="Q4:Q6"/>
    <mergeCell ref="R4:R6"/>
    <mergeCell ref="T4:T6"/>
    <mergeCell ref="J4:J6"/>
    <mergeCell ref="U217:V217"/>
    <mergeCell ref="W202:W203"/>
    <mergeCell ref="F209:O209"/>
    <mergeCell ref="U4:U6"/>
    <mergeCell ref="S11:S12"/>
    <mergeCell ref="U212:V212"/>
    <mergeCell ref="U216:V216"/>
    <mergeCell ref="N11:N12"/>
    <mergeCell ref="O11:O12"/>
    <mergeCell ref="W11:W15"/>
    <mergeCell ref="L4:O4"/>
    <mergeCell ref="F137:F138"/>
    <mergeCell ref="G137:G138"/>
    <mergeCell ref="H137:H138"/>
    <mergeCell ref="W137:W138"/>
    <mergeCell ref="V4:V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76"/>
  <sheetViews>
    <sheetView tabSelected="1" view="pageBreakPreview" topLeftCell="B1" zoomScaleNormal="90" zoomScaleSheetLayoutView="100" workbookViewId="0">
      <pane ySplit="7" topLeftCell="A38" activePane="bottomLeft" state="frozen"/>
      <selection activeCell="E1" sqref="E1"/>
      <selection pane="bottomLeft" activeCell="U5" sqref="U5:U7"/>
    </sheetView>
  </sheetViews>
  <sheetFormatPr defaultRowHeight="15" x14ac:dyDescent="0.25"/>
  <cols>
    <col min="1" max="1" width="6.5703125" customWidth="1"/>
    <col min="2" max="2" width="4.85546875" customWidth="1"/>
    <col min="3" max="4" width="4.42578125" customWidth="1"/>
    <col min="5" max="5" width="3.5703125" customWidth="1"/>
    <col min="6" max="6" width="24.85546875" customWidth="1"/>
    <col min="7" max="8" width="11.140625" customWidth="1"/>
    <col min="9" max="9" width="10.42578125" customWidth="1"/>
    <col min="10" max="10" width="12.7109375" customWidth="1"/>
    <col min="11" max="11" width="12.140625" customWidth="1"/>
    <col min="12" max="12" width="20.7109375" customWidth="1"/>
    <col min="13" max="14" width="0" hidden="1" customWidth="1"/>
    <col min="16" max="18" width="0" hidden="1" customWidth="1"/>
    <col min="20" max="21" width="18.42578125" style="329" bestFit="1" customWidth="1"/>
    <col min="22" max="22" width="19.28515625" bestFit="1" customWidth="1"/>
    <col min="23" max="23" width="11.140625" customWidth="1"/>
    <col min="25" max="25" width="14.28515625" customWidth="1"/>
  </cols>
  <sheetData>
    <row r="1" spans="1:45" x14ac:dyDescent="0.25">
      <c r="T1" s="329" t="s">
        <v>1154</v>
      </c>
      <c r="U1" s="329" t="s">
        <v>1145</v>
      </c>
    </row>
    <row r="2" spans="1:45" x14ac:dyDescent="0.25">
      <c r="U2" s="329" t="s">
        <v>1147</v>
      </c>
    </row>
    <row r="5" spans="1:45" s="4" customFormat="1" x14ac:dyDescent="0.25">
      <c r="A5" s="547" t="s">
        <v>0</v>
      </c>
      <c r="B5" s="563"/>
      <c r="C5" s="563"/>
      <c r="D5" s="563"/>
      <c r="E5" s="564"/>
      <c r="F5" s="551" t="s">
        <v>1</v>
      </c>
      <c r="G5" s="551" t="s">
        <v>2</v>
      </c>
      <c r="H5" s="551" t="s">
        <v>3</v>
      </c>
      <c r="I5" s="551" t="s">
        <v>4</v>
      </c>
      <c r="J5" s="551" t="s">
        <v>5</v>
      </c>
      <c r="K5" s="551" t="s">
        <v>6</v>
      </c>
      <c r="L5" s="547" t="s">
        <v>7</v>
      </c>
      <c r="M5" s="548"/>
      <c r="N5" s="548"/>
      <c r="O5" s="549"/>
      <c r="P5" s="550" t="s">
        <v>8</v>
      </c>
      <c r="Q5" s="550" t="s">
        <v>9</v>
      </c>
      <c r="R5" s="559" t="s">
        <v>10</v>
      </c>
      <c r="S5" s="327"/>
      <c r="T5" s="560" t="s">
        <v>11</v>
      </c>
      <c r="U5" s="583" t="s">
        <v>1824</v>
      </c>
      <c r="V5" s="550" t="s">
        <v>12</v>
      </c>
      <c r="W5" s="2" t="s">
        <v>13</v>
      </c>
      <c r="X5" s="551" t="s">
        <v>14</v>
      </c>
      <c r="Y5" s="552" t="s">
        <v>15</v>
      </c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s="4" customFormat="1" x14ac:dyDescent="0.25">
      <c r="A6" s="553"/>
      <c r="B6" s="565"/>
      <c r="C6" s="565"/>
      <c r="D6" s="565"/>
      <c r="E6" s="566"/>
      <c r="F6" s="546"/>
      <c r="G6" s="546"/>
      <c r="H6" s="546"/>
      <c r="I6" s="546"/>
      <c r="J6" s="546"/>
      <c r="K6" s="557"/>
      <c r="L6" s="554" t="s">
        <v>16</v>
      </c>
      <c r="M6" s="555"/>
      <c r="N6" s="556"/>
      <c r="O6" s="6"/>
      <c r="P6" s="546"/>
      <c r="Q6" s="546"/>
      <c r="R6" s="546"/>
      <c r="S6" s="6"/>
      <c r="T6" s="561"/>
      <c r="U6" s="584"/>
      <c r="V6" s="546"/>
      <c r="W6" s="551" t="s">
        <v>17</v>
      </c>
      <c r="X6" s="546"/>
      <c r="Y6" s="55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s="4" customFormat="1" ht="38.25" x14ac:dyDescent="0.25">
      <c r="A7" s="567"/>
      <c r="B7" s="568"/>
      <c r="C7" s="568"/>
      <c r="D7" s="568"/>
      <c r="E7" s="569"/>
      <c r="F7" s="536"/>
      <c r="G7" s="536"/>
      <c r="H7" s="536"/>
      <c r="I7" s="536"/>
      <c r="J7" s="536"/>
      <c r="K7" s="558"/>
      <c r="L7" s="2" t="s">
        <v>18</v>
      </c>
      <c r="M7" s="2" t="s">
        <v>19</v>
      </c>
      <c r="N7" s="2" t="s">
        <v>20</v>
      </c>
      <c r="O7" s="2" t="s">
        <v>21</v>
      </c>
      <c r="P7" s="536"/>
      <c r="Q7" s="536"/>
      <c r="R7" s="536"/>
      <c r="S7" s="2" t="s">
        <v>1146</v>
      </c>
      <c r="T7" s="562"/>
      <c r="U7" s="585"/>
      <c r="V7" s="536"/>
      <c r="W7" s="536"/>
      <c r="X7" s="536"/>
      <c r="Y7" s="55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s="4" customForma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7"/>
      <c r="L8" s="2"/>
      <c r="M8" s="2"/>
      <c r="N8" s="2"/>
      <c r="O8" s="2"/>
      <c r="P8" s="8"/>
      <c r="Q8" s="8"/>
      <c r="R8" s="9"/>
      <c r="S8" s="2"/>
      <c r="T8" s="352"/>
      <c r="U8" s="352"/>
      <c r="V8" s="8"/>
      <c r="W8" s="10"/>
      <c r="X8" s="8"/>
      <c r="Y8" s="11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s="4" customFormat="1" ht="25.5" x14ac:dyDescent="0.25">
      <c r="A9" s="206">
        <v>2</v>
      </c>
      <c r="B9" s="285">
        <v>9</v>
      </c>
      <c r="C9" s="208"/>
      <c r="D9" s="208"/>
      <c r="E9" s="208"/>
      <c r="F9" s="210" t="s">
        <v>928</v>
      </c>
      <c r="G9" s="209"/>
      <c r="H9" s="23"/>
      <c r="I9" s="23"/>
      <c r="J9" s="21"/>
      <c r="K9" s="21"/>
      <c r="L9" s="208"/>
      <c r="M9" s="286"/>
      <c r="N9" s="286"/>
      <c r="O9" s="286"/>
      <c r="P9" s="222">
        <f>P11</f>
        <v>14007593800</v>
      </c>
      <c r="Q9" s="222">
        <f>Q11</f>
        <v>14007593800</v>
      </c>
      <c r="R9" s="223">
        <f>R11</f>
        <v>14939063800</v>
      </c>
      <c r="S9" s="286"/>
      <c r="T9" s="382">
        <f>T11</f>
        <v>14934413800</v>
      </c>
      <c r="U9" s="382">
        <f>U11</f>
        <v>15167263800</v>
      </c>
      <c r="V9" s="222">
        <f>V11</f>
        <v>16172670000</v>
      </c>
      <c r="W9" s="26"/>
      <c r="X9" s="27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</row>
    <row r="10" spans="1:45" s="4" customFormat="1" x14ac:dyDescent="0.25">
      <c r="A10" s="70"/>
      <c r="B10" s="71"/>
      <c r="C10" s="67"/>
      <c r="D10" s="67"/>
      <c r="E10" s="67"/>
      <c r="F10" s="16"/>
      <c r="G10" s="79"/>
      <c r="H10" s="17"/>
      <c r="I10" s="17"/>
      <c r="J10" s="14"/>
      <c r="K10" s="14"/>
      <c r="L10" s="67"/>
      <c r="M10" s="252"/>
      <c r="N10" s="252"/>
      <c r="O10" s="252"/>
      <c r="P10" s="73"/>
      <c r="Q10" s="73"/>
      <c r="R10" s="74"/>
      <c r="S10" s="252"/>
      <c r="T10" s="353"/>
      <c r="U10" s="353"/>
      <c r="V10" s="73"/>
      <c r="W10" s="31"/>
      <c r="X10" s="32"/>
      <c r="Y10" s="83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</row>
    <row r="11" spans="1:45" s="4" customFormat="1" ht="25.5" x14ac:dyDescent="0.25">
      <c r="A11" s="212"/>
      <c r="B11" s="212"/>
      <c r="C11" s="213"/>
      <c r="D11" s="213"/>
      <c r="E11" s="213"/>
      <c r="F11" s="34" t="s">
        <v>929</v>
      </c>
      <c r="G11" s="34"/>
      <c r="H11" s="34"/>
      <c r="I11" s="34"/>
      <c r="J11" s="214"/>
      <c r="K11" s="311"/>
      <c r="L11" s="310"/>
      <c r="M11" s="287"/>
      <c r="N11" s="287"/>
      <c r="O11" s="287"/>
      <c r="P11" s="228">
        <f>P13+P67+P72+P85+P92</f>
        <v>14007593800</v>
      </c>
      <c r="Q11" s="228">
        <f>Q13+Q67+Q72+Q85+Q92</f>
        <v>14007593800</v>
      </c>
      <c r="R11" s="229">
        <f>R13+R67+R72+R85+R92</f>
        <v>14939063800</v>
      </c>
      <c r="S11" s="287"/>
      <c r="T11" s="383">
        <f>T13+T67+T72+T85+T92</f>
        <v>14934413800</v>
      </c>
      <c r="U11" s="383">
        <f>U13+U67+U72+U85+U92</f>
        <v>15167263800</v>
      </c>
      <c r="V11" s="228">
        <f>V13+V67+V72+V85+V92</f>
        <v>16172670000</v>
      </c>
      <c r="W11" s="39"/>
      <c r="X11" s="288"/>
      <c r="Y11" s="83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</row>
    <row r="12" spans="1:45" s="4" customFormat="1" x14ac:dyDescent="0.25">
      <c r="A12" s="70"/>
      <c r="B12" s="71"/>
      <c r="C12" s="67"/>
      <c r="D12" s="67"/>
      <c r="E12" s="67"/>
      <c r="F12" s="16"/>
      <c r="G12" s="91"/>
      <c r="H12" s="91"/>
      <c r="I12" s="17"/>
      <c r="J12" s="289"/>
      <c r="K12" s="14"/>
      <c r="L12" s="290"/>
      <c r="M12" s="20"/>
      <c r="N12" s="20"/>
      <c r="O12" s="20"/>
      <c r="P12" s="73"/>
      <c r="Q12" s="73"/>
      <c r="R12" s="74"/>
      <c r="S12" s="20"/>
      <c r="T12" s="353"/>
      <c r="U12" s="353"/>
      <c r="V12" s="73"/>
      <c r="W12" s="31"/>
      <c r="X12" s="32"/>
      <c r="Y12" s="83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</row>
    <row r="13" spans="1:45" s="4" customFormat="1" ht="25.5" x14ac:dyDescent="0.25">
      <c r="A13" s="87">
        <v>2</v>
      </c>
      <c r="B13" s="88">
        <v>9</v>
      </c>
      <c r="C13" s="88">
        <v>1</v>
      </c>
      <c r="D13" s="89"/>
      <c r="E13" s="89"/>
      <c r="F13" s="535" t="s">
        <v>26</v>
      </c>
      <c r="G13" s="535" t="s">
        <v>27</v>
      </c>
      <c r="H13" s="535" t="s">
        <v>28</v>
      </c>
      <c r="I13" s="16" t="s">
        <v>29</v>
      </c>
      <c r="J13" s="53">
        <v>72.14</v>
      </c>
      <c r="K13" s="51"/>
      <c r="L13" s="535" t="s">
        <v>30</v>
      </c>
      <c r="M13" s="544" t="s">
        <v>31</v>
      </c>
      <c r="N13" s="544" t="s">
        <v>31</v>
      </c>
      <c r="O13" s="544" t="s">
        <v>31</v>
      </c>
      <c r="P13" s="93">
        <f>P18+P26+P33+P40+P45+P57+P62+P55</f>
        <v>13737593800</v>
      </c>
      <c r="Q13" s="93">
        <f>Q18+Q26+Q33+Q40+Q45+Q57+Q62+Q55</f>
        <v>13737593800</v>
      </c>
      <c r="R13" s="94">
        <f>R18+R26+R33+R40+R45+R57+R62+R55</f>
        <v>14669063800</v>
      </c>
      <c r="S13" s="544" t="s">
        <v>31</v>
      </c>
      <c r="T13" s="354">
        <f>T18+T26+T33+T40+T45+T57+T62+T55</f>
        <v>14664413800</v>
      </c>
      <c r="U13" s="354">
        <f>U18+U26+U33+U40+U45+U57+U62+U55</f>
        <v>14897263800</v>
      </c>
      <c r="V13" s="93">
        <f>V18+V26+V33+V40+V45+V57+V62</f>
        <v>15902670000</v>
      </c>
      <c r="W13" s="535" t="s">
        <v>32</v>
      </c>
      <c r="X13" s="291"/>
      <c r="Y13" s="83">
        <v>1</v>
      </c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</row>
    <row r="14" spans="1:45" s="4" customFormat="1" x14ac:dyDescent="0.25">
      <c r="A14" s="95"/>
      <c r="B14" s="96"/>
      <c r="C14" s="96"/>
      <c r="D14" s="97"/>
      <c r="E14" s="97"/>
      <c r="F14" s="546"/>
      <c r="G14" s="546"/>
      <c r="H14" s="546"/>
      <c r="I14" s="16" t="s">
        <v>33</v>
      </c>
      <c r="J14" s="53" t="s">
        <v>34</v>
      </c>
      <c r="K14" s="57"/>
      <c r="L14" s="546"/>
      <c r="M14" s="545"/>
      <c r="N14" s="545"/>
      <c r="O14" s="545"/>
      <c r="P14" s="100"/>
      <c r="Q14" s="100"/>
      <c r="R14" s="101"/>
      <c r="S14" s="545"/>
      <c r="T14" s="355"/>
      <c r="U14" s="355"/>
      <c r="V14" s="100"/>
      <c r="W14" s="546"/>
      <c r="X14" s="292"/>
      <c r="Y14" s="83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</row>
    <row r="15" spans="1:45" s="4" customFormat="1" ht="25.5" x14ac:dyDescent="0.25">
      <c r="A15" s="95"/>
      <c r="B15" s="96"/>
      <c r="C15" s="96"/>
      <c r="D15" s="97"/>
      <c r="E15" s="97"/>
      <c r="F15" s="546"/>
      <c r="G15" s="546"/>
      <c r="H15" s="546"/>
      <c r="I15" s="16" t="s">
        <v>35</v>
      </c>
      <c r="J15" s="53" t="s">
        <v>36</v>
      </c>
      <c r="K15" s="57"/>
      <c r="L15" s="546"/>
      <c r="M15" s="57"/>
      <c r="N15" s="57"/>
      <c r="O15" s="57"/>
      <c r="P15" s="100"/>
      <c r="Q15" s="100"/>
      <c r="R15" s="101"/>
      <c r="S15" s="57"/>
      <c r="T15" s="355"/>
      <c r="U15" s="355"/>
      <c r="V15" s="100"/>
      <c r="W15" s="546"/>
      <c r="X15" s="292"/>
      <c r="Y15" s="83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</row>
    <row r="16" spans="1:45" s="4" customFormat="1" ht="25.5" x14ac:dyDescent="0.25">
      <c r="A16" s="95"/>
      <c r="B16" s="96"/>
      <c r="C16" s="96"/>
      <c r="D16" s="97"/>
      <c r="E16" s="97"/>
      <c r="F16" s="546"/>
      <c r="G16" s="546"/>
      <c r="H16" s="546"/>
      <c r="I16" s="16" t="s">
        <v>37</v>
      </c>
      <c r="J16" s="53" t="s">
        <v>38</v>
      </c>
      <c r="K16" s="57"/>
      <c r="L16" s="546"/>
      <c r="M16" s="57"/>
      <c r="N16" s="57"/>
      <c r="O16" s="57"/>
      <c r="P16" s="100"/>
      <c r="Q16" s="100"/>
      <c r="R16" s="101"/>
      <c r="S16" s="57"/>
      <c r="T16" s="355"/>
      <c r="U16" s="355"/>
      <c r="V16" s="100"/>
      <c r="W16" s="546"/>
      <c r="X16" s="292"/>
      <c r="Y16" s="83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</row>
    <row r="17" spans="1:45" s="4" customFormat="1" ht="38.25" x14ac:dyDescent="0.25">
      <c r="A17" s="118"/>
      <c r="B17" s="119"/>
      <c r="C17" s="119"/>
      <c r="D17" s="141"/>
      <c r="E17" s="141"/>
      <c r="F17" s="536"/>
      <c r="G17" s="536"/>
      <c r="H17" s="536"/>
      <c r="I17" s="16" t="s">
        <v>39</v>
      </c>
      <c r="J17" s="53">
        <v>65.069999999999993</v>
      </c>
      <c r="K17" s="41"/>
      <c r="L17" s="536"/>
      <c r="M17" s="41"/>
      <c r="N17" s="41"/>
      <c r="O17" s="41"/>
      <c r="P17" s="122"/>
      <c r="Q17" s="122"/>
      <c r="R17" s="123"/>
      <c r="S17" s="41"/>
      <c r="T17" s="356"/>
      <c r="U17" s="356"/>
      <c r="V17" s="122"/>
      <c r="W17" s="536"/>
      <c r="X17" s="293"/>
      <c r="Y17" s="83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</row>
    <row r="18" spans="1:45" s="4" customFormat="1" ht="77.099999999999994" customHeight="1" x14ac:dyDescent="0.25">
      <c r="A18" s="70">
        <v>2</v>
      </c>
      <c r="B18" s="71">
        <v>9</v>
      </c>
      <c r="C18" s="71">
        <v>1</v>
      </c>
      <c r="D18" s="72">
        <v>2.0099999999999998</v>
      </c>
      <c r="E18" s="67"/>
      <c r="F18" s="17" t="s">
        <v>40</v>
      </c>
      <c r="G18" s="17"/>
      <c r="H18" s="17"/>
      <c r="I18" s="17"/>
      <c r="J18" s="14"/>
      <c r="K18" s="14"/>
      <c r="L18" s="294" t="s">
        <v>41</v>
      </c>
      <c r="M18" s="14" t="s">
        <v>31</v>
      </c>
      <c r="N18" s="14" t="s">
        <v>31</v>
      </c>
      <c r="O18" s="14" t="s">
        <v>31</v>
      </c>
      <c r="P18" s="73">
        <f>SUM(P19:P25)</f>
        <v>2100000</v>
      </c>
      <c r="Q18" s="73">
        <f>SUM(Q19:Q25)</f>
        <v>2100000</v>
      </c>
      <c r="R18" s="74">
        <f>SUM(R19:R25)</f>
        <v>2100000</v>
      </c>
      <c r="S18" s="14" t="s">
        <v>31</v>
      </c>
      <c r="T18" s="353">
        <f>SUM(T19:T25)</f>
        <v>1500000</v>
      </c>
      <c r="U18" s="353">
        <f>SUM(U19:U25)</f>
        <v>1500000</v>
      </c>
      <c r="V18" s="73">
        <f>SUM(V19:V25)</f>
        <v>30000000</v>
      </c>
      <c r="W18" s="31"/>
      <c r="X18" s="32"/>
      <c r="Y18" s="83">
        <v>2</v>
      </c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</row>
    <row r="19" spans="1:45" s="4" customFormat="1" ht="38.25" x14ac:dyDescent="0.25">
      <c r="A19" s="64">
        <v>2</v>
      </c>
      <c r="B19" s="65">
        <v>9</v>
      </c>
      <c r="C19" s="65">
        <v>1</v>
      </c>
      <c r="D19" s="66">
        <v>2.0099999999999998</v>
      </c>
      <c r="E19" s="65">
        <v>1</v>
      </c>
      <c r="F19" s="67" t="s">
        <v>42</v>
      </c>
      <c r="G19" s="17"/>
      <c r="H19" s="17"/>
      <c r="I19" s="17"/>
      <c r="J19" s="14"/>
      <c r="K19" s="20"/>
      <c r="L19" s="67" t="s">
        <v>930</v>
      </c>
      <c r="M19" s="20" t="s">
        <v>497</v>
      </c>
      <c r="N19" s="20" t="s">
        <v>497</v>
      </c>
      <c r="O19" s="20" t="s">
        <v>497</v>
      </c>
      <c r="P19" s="80">
        <v>300000</v>
      </c>
      <c r="Q19" s="80">
        <v>300000</v>
      </c>
      <c r="R19" s="217">
        <v>300000</v>
      </c>
      <c r="S19" s="20" t="s">
        <v>497</v>
      </c>
      <c r="T19" s="328">
        <v>300000</v>
      </c>
      <c r="U19" s="328">
        <v>300000</v>
      </c>
      <c r="V19" s="68">
        <v>8000000</v>
      </c>
      <c r="W19" s="31"/>
      <c r="X19" s="32" t="s">
        <v>107</v>
      </c>
      <c r="Y19" s="83">
        <v>3</v>
      </c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</row>
    <row r="20" spans="1:45" s="4" customFormat="1" ht="63.75" x14ac:dyDescent="0.25">
      <c r="A20" s="64">
        <v>2</v>
      </c>
      <c r="B20" s="65">
        <v>9</v>
      </c>
      <c r="C20" s="65">
        <v>1</v>
      </c>
      <c r="D20" s="66">
        <v>2.0099999999999998</v>
      </c>
      <c r="E20" s="65">
        <v>2</v>
      </c>
      <c r="F20" s="67" t="s">
        <v>46</v>
      </c>
      <c r="G20" s="17"/>
      <c r="H20" s="17"/>
      <c r="I20" s="17"/>
      <c r="J20" s="14"/>
      <c r="K20" s="20"/>
      <c r="L20" s="67" t="s">
        <v>47</v>
      </c>
      <c r="M20" s="20" t="s">
        <v>497</v>
      </c>
      <c r="N20" s="20" t="s">
        <v>497</v>
      </c>
      <c r="O20" s="20" t="s">
        <v>497</v>
      </c>
      <c r="P20" s="80">
        <v>300000</v>
      </c>
      <c r="Q20" s="80">
        <v>300000</v>
      </c>
      <c r="R20" s="217">
        <v>300000</v>
      </c>
      <c r="S20" s="20" t="s">
        <v>497</v>
      </c>
      <c r="T20" s="328">
        <v>300000</v>
      </c>
      <c r="U20" s="328">
        <v>300000</v>
      </c>
      <c r="V20" s="68">
        <v>2000000</v>
      </c>
      <c r="W20" s="31"/>
      <c r="X20" s="32" t="s">
        <v>107</v>
      </c>
      <c r="Y20" s="83">
        <v>3</v>
      </c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</row>
    <row r="21" spans="1:45" s="4" customFormat="1" ht="76.5" x14ac:dyDescent="0.25">
      <c r="A21" s="64">
        <v>2</v>
      </c>
      <c r="B21" s="65">
        <v>9</v>
      </c>
      <c r="C21" s="65">
        <v>1</v>
      </c>
      <c r="D21" s="66">
        <v>2.0099999999999998</v>
      </c>
      <c r="E21" s="65">
        <v>3</v>
      </c>
      <c r="F21" s="67" t="s">
        <v>49</v>
      </c>
      <c r="G21" s="17"/>
      <c r="H21" s="17"/>
      <c r="I21" s="17"/>
      <c r="J21" s="14"/>
      <c r="K21" s="20"/>
      <c r="L21" s="67" t="s">
        <v>50</v>
      </c>
      <c r="M21" s="20" t="s">
        <v>497</v>
      </c>
      <c r="N21" s="20" t="s">
        <v>497</v>
      </c>
      <c r="O21" s="20" t="s">
        <v>497</v>
      </c>
      <c r="P21" s="80">
        <v>300000</v>
      </c>
      <c r="Q21" s="80">
        <v>300000</v>
      </c>
      <c r="R21" s="217">
        <v>300000</v>
      </c>
      <c r="S21" s="20" t="s">
        <v>497</v>
      </c>
      <c r="T21" s="328">
        <v>300000</v>
      </c>
      <c r="U21" s="328">
        <v>300000</v>
      </c>
      <c r="V21" s="68">
        <v>2000000</v>
      </c>
      <c r="W21" s="31"/>
      <c r="X21" s="32" t="s">
        <v>107</v>
      </c>
      <c r="Y21" s="83">
        <v>3</v>
      </c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</row>
    <row r="22" spans="1:45" s="4" customFormat="1" ht="63.75" x14ac:dyDescent="0.25">
      <c r="A22" s="64"/>
      <c r="B22" s="65"/>
      <c r="C22" s="65"/>
      <c r="D22" s="66"/>
      <c r="E22" s="65"/>
      <c r="F22" s="67" t="s">
        <v>931</v>
      </c>
      <c r="G22" s="17"/>
      <c r="H22" s="17"/>
      <c r="I22" s="17"/>
      <c r="J22" s="14"/>
      <c r="K22" s="20"/>
      <c r="L22" s="67" t="s">
        <v>932</v>
      </c>
      <c r="M22" s="20" t="s">
        <v>497</v>
      </c>
      <c r="N22" s="20" t="s">
        <v>497</v>
      </c>
      <c r="O22" s="20" t="s">
        <v>497</v>
      </c>
      <c r="P22" s="80">
        <v>300000</v>
      </c>
      <c r="Q22" s="80">
        <v>300000</v>
      </c>
      <c r="R22" s="217">
        <v>300000</v>
      </c>
      <c r="S22" s="20" t="s">
        <v>497</v>
      </c>
      <c r="T22" s="328"/>
      <c r="U22" s="328"/>
      <c r="V22" s="68">
        <v>2000000</v>
      </c>
      <c r="W22" s="31"/>
      <c r="X22" s="32"/>
      <c r="Y22" s="83">
        <v>3</v>
      </c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</row>
    <row r="23" spans="1:45" s="4" customFormat="1" ht="76.5" x14ac:dyDescent="0.25">
      <c r="A23" s="64"/>
      <c r="B23" s="65"/>
      <c r="C23" s="65"/>
      <c r="D23" s="66"/>
      <c r="E23" s="65"/>
      <c r="F23" s="67" t="s">
        <v>933</v>
      </c>
      <c r="G23" s="17"/>
      <c r="H23" s="17"/>
      <c r="I23" s="17"/>
      <c r="J23" s="14"/>
      <c r="K23" s="20"/>
      <c r="L23" s="67" t="s">
        <v>934</v>
      </c>
      <c r="M23" s="20" t="s">
        <v>497</v>
      </c>
      <c r="N23" s="20" t="s">
        <v>497</v>
      </c>
      <c r="O23" s="20" t="s">
        <v>497</v>
      </c>
      <c r="P23" s="80">
        <v>300000</v>
      </c>
      <c r="Q23" s="80">
        <v>300000</v>
      </c>
      <c r="R23" s="217">
        <v>300000</v>
      </c>
      <c r="S23" s="20" t="s">
        <v>497</v>
      </c>
      <c r="T23" s="328"/>
      <c r="U23" s="328"/>
      <c r="V23" s="68">
        <v>2000000</v>
      </c>
      <c r="W23" s="31"/>
      <c r="X23" s="32"/>
      <c r="Y23" s="83">
        <v>3</v>
      </c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</row>
    <row r="24" spans="1:45" s="4" customFormat="1" ht="123.6" customHeight="1" x14ac:dyDescent="0.25">
      <c r="A24" s="64">
        <v>2</v>
      </c>
      <c r="B24" s="65">
        <v>9</v>
      </c>
      <c r="C24" s="65">
        <v>1</v>
      </c>
      <c r="D24" s="66">
        <v>2.0099999999999998</v>
      </c>
      <c r="E24" s="65">
        <v>6</v>
      </c>
      <c r="F24" s="67" t="s">
        <v>51</v>
      </c>
      <c r="G24" s="17"/>
      <c r="H24" s="17"/>
      <c r="I24" s="17"/>
      <c r="J24" s="14"/>
      <c r="K24" s="20"/>
      <c r="L24" s="67" t="s">
        <v>52</v>
      </c>
      <c r="M24" s="20" t="s">
        <v>66</v>
      </c>
      <c r="N24" s="20" t="s">
        <v>66</v>
      </c>
      <c r="O24" s="20" t="s">
        <v>66</v>
      </c>
      <c r="P24" s="80">
        <v>300000</v>
      </c>
      <c r="Q24" s="80">
        <v>300000</v>
      </c>
      <c r="R24" s="217">
        <v>300000</v>
      </c>
      <c r="S24" s="20" t="s">
        <v>66</v>
      </c>
      <c r="T24" s="328">
        <v>300000</v>
      </c>
      <c r="U24" s="328">
        <v>300000</v>
      </c>
      <c r="V24" s="68">
        <v>8000000</v>
      </c>
      <c r="W24" s="31"/>
      <c r="X24" s="32" t="s">
        <v>107</v>
      </c>
      <c r="Y24" s="83">
        <v>3</v>
      </c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</row>
    <row r="25" spans="1:45" s="4" customFormat="1" ht="48.95" customHeight="1" x14ac:dyDescent="0.25">
      <c r="A25" s="64">
        <v>2</v>
      </c>
      <c r="B25" s="65">
        <v>9</v>
      </c>
      <c r="C25" s="65">
        <v>1</v>
      </c>
      <c r="D25" s="66">
        <v>2.0099999999999998</v>
      </c>
      <c r="E25" s="65">
        <v>7</v>
      </c>
      <c r="F25" s="67" t="s">
        <v>54</v>
      </c>
      <c r="G25" s="17"/>
      <c r="H25" s="17"/>
      <c r="I25" s="17"/>
      <c r="J25" s="14"/>
      <c r="K25" s="20"/>
      <c r="L25" s="67" t="s">
        <v>935</v>
      </c>
      <c r="M25" s="20" t="s">
        <v>66</v>
      </c>
      <c r="N25" s="20" t="s">
        <v>66</v>
      </c>
      <c r="O25" s="20" t="s">
        <v>66</v>
      </c>
      <c r="P25" s="80">
        <v>300000</v>
      </c>
      <c r="Q25" s="80">
        <v>300000</v>
      </c>
      <c r="R25" s="217">
        <v>300000</v>
      </c>
      <c r="S25" s="20" t="s">
        <v>66</v>
      </c>
      <c r="T25" s="328">
        <v>300000</v>
      </c>
      <c r="U25" s="328">
        <v>300000</v>
      </c>
      <c r="V25" s="68">
        <v>6000000</v>
      </c>
      <c r="W25" s="31"/>
      <c r="X25" s="32" t="s">
        <v>107</v>
      </c>
      <c r="Y25" s="83">
        <v>3</v>
      </c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</row>
    <row r="26" spans="1:45" s="4" customFormat="1" ht="84" customHeight="1" x14ac:dyDescent="0.25">
      <c r="A26" s="70">
        <v>2</v>
      </c>
      <c r="B26" s="71">
        <v>9</v>
      </c>
      <c r="C26" s="71">
        <v>1</v>
      </c>
      <c r="D26" s="72">
        <v>2.02</v>
      </c>
      <c r="E26" s="67"/>
      <c r="F26" s="17" t="s">
        <v>57</v>
      </c>
      <c r="G26" s="17"/>
      <c r="H26" s="17"/>
      <c r="I26" s="17"/>
      <c r="J26" s="14"/>
      <c r="K26" s="14"/>
      <c r="L26" s="17" t="s">
        <v>58</v>
      </c>
      <c r="M26" s="14" t="s">
        <v>31</v>
      </c>
      <c r="N26" s="14" t="s">
        <v>31</v>
      </c>
      <c r="O26" s="14" t="s">
        <v>31</v>
      </c>
      <c r="P26" s="73">
        <f>SUM(P27:P32)</f>
        <v>10901500000</v>
      </c>
      <c r="Q26" s="73">
        <f>SUM(Q27:Q32)</f>
        <v>10901500000</v>
      </c>
      <c r="R26" s="74">
        <f>SUM(R27:R32)</f>
        <v>11826500000</v>
      </c>
      <c r="S26" s="14" t="s">
        <v>31</v>
      </c>
      <c r="T26" s="353">
        <f>SUM(T27:T32)</f>
        <v>11825900000</v>
      </c>
      <c r="U26" s="353">
        <f>SUM(U27:U32)</f>
        <v>12039820000</v>
      </c>
      <c r="V26" s="73">
        <f>SUM(V27:V32)</f>
        <v>12514000000</v>
      </c>
      <c r="W26" s="31"/>
      <c r="X26" s="32"/>
      <c r="Y26" s="83">
        <v>2</v>
      </c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</row>
    <row r="27" spans="1:45" s="4" customFormat="1" ht="53.1" customHeight="1" x14ac:dyDescent="0.25">
      <c r="A27" s="64">
        <v>2</v>
      </c>
      <c r="B27" s="65">
        <v>9</v>
      </c>
      <c r="C27" s="65">
        <v>1</v>
      </c>
      <c r="D27" s="66">
        <v>2.02</v>
      </c>
      <c r="E27" s="65">
        <v>1</v>
      </c>
      <c r="F27" s="67" t="s">
        <v>59</v>
      </c>
      <c r="G27" s="17"/>
      <c r="H27" s="17"/>
      <c r="I27" s="17"/>
      <c r="J27" s="14"/>
      <c r="K27" s="20"/>
      <c r="L27" s="67" t="s">
        <v>936</v>
      </c>
      <c r="M27" s="20" t="s">
        <v>937</v>
      </c>
      <c r="N27" s="20" t="s">
        <v>937</v>
      </c>
      <c r="O27" s="20" t="s">
        <v>937</v>
      </c>
      <c r="P27" s="68">
        <v>10900000000</v>
      </c>
      <c r="Q27" s="68">
        <v>10900000000</v>
      </c>
      <c r="R27" s="86">
        <f>10900000000+925000000</f>
        <v>11825000000</v>
      </c>
      <c r="S27" s="164" t="s">
        <v>1157</v>
      </c>
      <c r="T27" s="357">
        <f>10900000000+925000000</f>
        <v>11825000000</v>
      </c>
      <c r="U27" s="86">
        <f>10900000000+925000000+213920000</f>
        <v>12038920000</v>
      </c>
      <c r="V27" s="68">
        <v>12500000000</v>
      </c>
      <c r="W27" s="295"/>
      <c r="X27" s="32" t="s">
        <v>107</v>
      </c>
      <c r="Y27" s="83">
        <v>3</v>
      </c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</row>
    <row r="28" spans="1:45" s="4" customFormat="1" ht="64.5" customHeight="1" x14ac:dyDescent="0.25">
      <c r="A28" s="64"/>
      <c r="B28" s="65"/>
      <c r="C28" s="65"/>
      <c r="D28" s="66"/>
      <c r="E28" s="65"/>
      <c r="F28" s="67" t="s">
        <v>938</v>
      </c>
      <c r="G28" s="17"/>
      <c r="H28" s="17"/>
      <c r="I28" s="17"/>
      <c r="J28" s="14"/>
      <c r="K28" s="20"/>
      <c r="L28" s="67" t="s">
        <v>939</v>
      </c>
      <c r="M28" s="20" t="s">
        <v>497</v>
      </c>
      <c r="N28" s="20" t="s">
        <v>497</v>
      </c>
      <c r="O28" s="20" t="s">
        <v>497</v>
      </c>
      <c r="P28" s="68">
        <v>300000</v>
      </c>
      <c r="Q28" s="68">
        <v>300000</v>
      </c>
      <c r="R28" s="69">
        <v>300000</v>
      </c>
      <c r="S28" s="20" t="s">
        <v>497</v>
      </c>
      <c r="T28" s="357"/>
      <c r="U28" s="357"/>
      <c r="V28" s="68">
        <v>2000000</v>
      </c>
      <c r="W28" s="31"/>
      <c r="X28" s="32"/>
      <c r="Y28" s="83">
        <v>3</v>
      </c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</row>
    <row r="29" spans="1:45" s="4" customFormat="1" ht="96.6" customHeight="1" x14ac:dyDescent="0.25">
      <c r="A29" s="64">
        <v>2</v>
      </c>
      <c r="B29" s="65">
        <v>9</v>
      </c>
      <c r="C29" s="65">
        <v>1</v>
      </c>
      <c r="D29" s="66">
        <v>2.02</v>
      </c>
      <c r="E29" s="65">
        <v>5</v>
      </c>
      <c r="F29" s="67" t="s">
        <v>64</v>
      </c>
      <c r="G29" s="17"/>
      <c r="H29" s="17"/>
      <c r="I29" s="17"/>
      <c r="J29" s="14"/>
      <c r="K29" s="20"/>
      <c r="L29" s="67" t="s">
        <v>65</v>
      </c>
      <c r="M29" s="20" t="s">
        <v>763</v>
      </c>
      <c r="N29" s="20" t="s">
        <v>763</v>
      </c>
      <c r="O29" s="20" t="s">
        <v>763</v>
      </c>
      <c r="P29" s="80">
        <v>300000</v>
      </c>
      <c r="Q29" s="80">
        <v>300000</v>
      </c>
      <c r="R29" s="217">
        <v>300000</v>
      </c>
      <c r="S29" s="20" t="s">
        <v>763</v>
      </c>
      <c r="T29" s="328">
        <v>300000</v>
      </c>
      <c r="U29" s="328">
        <v>300000</v>
      </c>
      <c r="V29" s="68">
        <v>2000000</v>
      </c>
      <c r="W29" s="31"/>
      <c r="X29" s="32" t="s">
        <v>107</v>
      </c>
      <c r="Y29" s="83">
        <v>3</v>
      </c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</row>
    <row r="30" spans="1:45" s="4" customFormat="1" ht="72" customHeight="1" x14ac:dyDescent="0.25">
      <c r="A30" s="64"/>
      <c r="B30" s="65"/>
      <c r="C30" s="65"/>
      <c r="D30" s="66"/>
      <c r="E30" s="65"/>
      <c r="F30" s="67" t="s">
        <v>940</v>
      </c>
      <c r="G30" s="17"/>
      <c r="H30" s="17"/>
      <c r="I30" s="17"/>
      <c r="J30" s="14"/>
      <c r="K30" s="20"/>
      <c r="L30" s="67" t="s">
        <v>941</v>
      </c>
      <c r="M30" s="20" t="s">
        <v>497</v>
      </c>
      <c r="N30" s="20" t="s">
        <v>497</v>
      </c>
      <c r="O30" s="20" t="s">
        <v>497</v>
      </c>
      <c r="P30" s="80">
        <v>300000</v>
      </c>
      <c r="Q30" s="80">
        <v>300000</v>
      </c>
      <c r="R30" s="217">
        <v>300000</v>
      </c>
      <c r="S30" s="20" t="s">
        <v>497</v>
      </c>
      <c r="T30" s="328"/>
      <c r="U30" s="328"/>
      <c r="V30" s="68">
        <v>2000000</v>
      </c>
      <c r="W30" s="31"/>
      <c r="X30" s="32"/>
      <c r="Y30" s="83">
        <v>3</v>
      </c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</row>
    <row r="31" spans="1:45" s="4" customFormat="1" ht="114.75" x14ac:dyDescent="0.25">
      <c r="A31" s="64">
        <v>2</v>
      </c>
      <c r="B31" s="65">
        <v>9</v>
      </c>
      <c r="C31" s="65">
        <v>1</v>
      </c>
      <c r="D31" s="66">
        <v>2.02</v>
      </c>
      <c r="E31" s="65">
        <v>7</v>
      </c>
      <c r="F31" s="67" t="s">
        <v>691</v>
      </c>
      <c r="G31" s="17"/>
      <c r="H31" s="17"/>
      <c r="I31" s="17"/>
      <c r="J31" s="14"/>
      <c r="K31" s="20"/>
      <c r="L31" s="67" t="s">
        <v>68</v>
      </c>
      <c r="M31" s="20" t="s">
        <v>69</v>
      </c>
      <c r="N31" s="20" t="s">
        <v>69</v>
      </c>
      <c r="O31" s="20" t="s">
        <v>69</v>
      </c>
      <c r="P31" s="80">
        <v>300000</v>
      </c>
      <c r="Q31" s="80">
        <v>300000</v>
      </c>
      <c r="R31" s="217">
        <v>300000</v>
      </c>
      <c r="S31" s="20" t="s">
        <v>69</v>
      </c>
      <c r="T31" s="328">
        <v>300000</v>
      </c>
      <c r="U31" s="328">
        <v>300000</v>
      </c>
      <c r="V31" s="68">
        <v>4000000</v>
      </c>
      <c r="W31" s="31"/>
      <c r="X31" s="32" t="s">
        <v>107</v>
      </c>
      <c r="Y31" s="83">
        <v>3</v>
      </c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</row>
    <row r="32" spans="1:45" s="4" customFormat="1" ht="56.1" customHeight="1" x14ac:dyDescent="0.25">
      <c r="A32" s="64">
        <v>2</v>
      </c>
      <c r="B32" s="65">
        <v>9</v>
      </c>
      <c r="C32" s="65">
        <v>1</v>
      </c>
      <c r="D32" s="66">
        <v>2.02</v>
      </c>
      <c r="E32" s="65">
        <v>8</v>
      </c>
      <c r="F32" s="67" t="s">
        <v>70</v>
      </c>
      <c r="G32" s="17"/>
      <c r="H32" s="17"/>
      <c r="I32" s="17"/>
      <c r="J32" s="14"/>
      <c r="K32" s="20"/>
      <c r="L32" s="67" t="s">
        <v>942</v>
      </c>
      <c r="M32" s="20" t="s">
        <v>497</v>
      </c>
      <c r="N32" s="20" t="s">
        <v>497</v>
      </c>
      <c r="O32" s="20" t="s">
        <v>497</v>
      </c>
      <c r="P32" s="80">
        <v>300000</v>
      </c>
      <c r="Q32" s="80">
        <v>300000</v>
      </c>
      <c r="R32" s="217">
        <v>300000</v>
      </c>
      <c r="S32" s="20" t="s">
        <v>497</v>
      </c>
      <c r="T32" s="328">
        <v>300000</v>
      </c>
      <c r="U32" s="328">
        <v>300000</v>
      </c>
      <c r="V32" s="68">
        <v>4000000</v>
      </c>
      <c r="W32" s="31"/>
      <c r="X32" s="32" t="s">
        <v>107</v>
      </c>
      <c r="Y32" s="83">
        <v>3</v>
      </c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</row>
    <row r="33" spans="1:45" s="4" customFormat="1" ht="83.1" customHeight="1" x14ac:dyDescent="0.25">
      <c r="A33" s="70">
        <v>2</v>
      </c>
      <c r="B33" s="71">
        <v>9</v>
      </c>
      <c r="C33" s="71">
        <v>1</v>
      </c>
      <c r="D33" s="72">
        <v>2.0299999999999998</v>
      </c>
      <c r="E33" s="67"/>
      <c r="F33" s="17" t="s">
        <v>73</v>
      </c>
      <c r="G33" s="17"/>
      <c r="H33" s="17"/>
      <c r="I33" s="17"/>
      <c r="J33" s="14"/>
      <c r="K33" s="14"/>
      <c r="L33" s="17" t="s">
        <v>74</v>
      </c>
      <c r="M33" s="14" t="s">
        <v>31</v>
      </c>
      <c r="N33" s="14" t="s">
        <v>31</v>
      </c>
      <c r="O33" s="14" t="s">
        <v>31</v>
      </c>
      <c r="P33" s="73">
        <f>SUM(P34:P39)</f>
        <v>1800000</v>
      </c>
      <c r="Q33" s="73">
        <f>SUM(Q34:Q39)</f>
        <v>1800000</v>
      </c>
      <c r="R33" s="74">
        <f>SUM(R34:R39)</f>
        <v>1800000</v>
      </c>
      <c r="S33" s="14" t="s">
        <v>31</v>
      </c>
      <c r="T33" s="353">
        <f>SUM(T34:T39)</f>
        <v>300000</v>
      </c>
      <c r="U33" s="353">
        <f>SUM(U34:U39)</f>
        <v>300000</v>
      </c>
      <c r="V33" s="73">
        <f>SUM(V34:V39)</f>
        <v>20000000</v>
      </c>
      <c r="W33" s="31"/>
      <c r="X33" s="32"/>
      <c r="Y33" s="83">
        <v>2</v>
      </c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</row>
    <row r="34" spans="1:45" s="4" customFormat="1" ht="55.5" customHeight="1" x14ac:dyDescent="0.25">
      <c r="A34" s="70"/>
      <c r="B34" s="71"/>
      <c r="C34" s="71"/>
      <c r="D34" s="72"/>
      <c r="E34" s="67"/>
      <c r="F34" s="67" t="s">
        <v>943</v>
      </c>
      <c r="G34" s="17"/>
      <c r="H34" s="17"/>
      <c r="I34" s="17"/>
      <c r="J34" s="14"/>
      <c r="K34" s="14"/>
      <c r="L34" s="67" t="s">
        <v>944</v>
      </c>
      <c r="M34" s="20" t="s">
        <v>497</v>
      </c>
      <c r="N34" s="20" t="s">
        <v>497</v>
      </c>
      <c r="O34" s="20" t="s">
        <v>497</v>
      </c>
      <c r="P34" s="68">
        <v>300000</v>
      </c>
      <c r="Q34" s="68">
        <v>300000</v>
      </c>
      <c r="R34" s="69">
        <v>300000</v>
      </c>
      <c r="S34" s="20" t="s">
        <v>497</v>
      </c>
      <c r="T34" s="357"/>
      <c r="U34" s="357"/>
      <c r="V34" s="68">
        <v>2000000</v>
      </c>
      <c r="W34" s="31"/>
      <c r="X34" s="32"/>
      <c r="Y34" s="83">
        <v>3</v>
      </c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</row>
    <row r="35" spans="1:45" s="4" customFormat="1" ht="50.1" customHeight="1" x14ac:dyDescent="0.25">
      <c r="A35" s="70"/>
      <c r="B35" s="71"/>
      <c r="C35" s="71"/>
      <c r="D35" s="72"/>
      <c r="E35" s="67"/>
      <c r="F35" s="67" t="s">
        <v>945</v>
      </c>
      <c r="G35" s="17"/>
      <c r="H35" s="17"/>
      <c r="I35" s="17"/>
      <c r="J35" s="14"/>
      <c r="K35" s="14"/>
      <c r="L35" s="67" t="s">
        <v>946</v>
      </c>
      <c r="M35" s="20" t="s">
        <v>497</v>
      </c>
      <c r="N35" s="20" t="s">
        <v>497</v>
      </c>
      <c r="O35" s="20" t="s">
        <v>497</v>
      </c>
      <c r="P35" s="68">
        <v>300000</v>
      </c>
      <c r="Q35" s="68">
        <v>300000</v>
      </c>
      <c r="R35" s="69">
        <v>300000</v>
      </c>
      <c r="S35" s="20" t="s">
        <v>497</v>
      </c>
      <c r="T35" s="357"/>
      <c r="U35" s="357"/>
      <c r="V35" s="68">
        <v>2000000</v>
      </c>
      <c r="W35" s="31"/>
      <c r="X35" s="32"/>
      <c r="Y35" s="83">
        <v>3</v>
      </c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</row>
    <row r="36" spans="1:45" s="4" customFormat="1" ht="93.6" customHeight="1" x14ac:dyDescent="0.25">
      <c r="A36" s="70"/>
      <c r="B36" s="71"/>
      <c r="C36" s="71"/>
      <c r="D36" s="72"/>
      <c r="E36" s="67"/>
      <c r="F36" s="67" t="s">
        <v>947</v>
      </c>
      <c r="G36" s="17"/>
      <c r="H36" s="17"/>
      <c r="I36" s="17"/>
      <c r="J36" s="14"/>
      <c r="K36" s="14"/>
      <c r="L36" s="67" t="s">
        <v>948</v>
      </c>
      <c r="M36" s="20" t="s">
        <v>66</v>
      </c>
      <c r="N36" s="20" t="s">
        <v>66</v>
      </c>
      <c r="O36" s="20" t="s">
        <v>66</v>
      </c>
      <c r="P36" s="68">
        <v>300000</v>
      </c>
      <c r="Q36" s="68">
        <v>300000</v>
      </c>
      <c r="R36" s="69">
        <v>300000</v>
      </c>
      <c r="S36" s="20" t="s">
        <v>66</v>
      </c>
      <c r="T36" s="357"/>
      <c r="U36" s="357"/>
      <c r="V36" s="68">
        <v>2000000</v>
      </c>
      <c r="W36" s="31"/>
      <c r="X36" s="32"/>
      <c r="Y36" s="83">
        <v>3</v>
      </c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</row>
    <row r="37" spans="1:45" s="4" customFormat="1" ht="76.5" x14ac:dyDescent="0.25">
      <c r="A37" s="70"/>
      <c r="B37" s="71"/>
      <c r="C37" s="71"/>
      <c r="D37" s="72"/>
      <c r="E37" s="67"/>
      <c r="F37" s="67" t="s">
        <v>949</v>
      </c>
      <c r="G37" s="17"/>
      <c r="H37" s="17"/>
      <c r="I37" s="17"/>
      <c r="J37" s="14"/>
      <c r="K37" s="14"/>
      <c r="L37" s="67" t="s">
        <v>950</v>
      </c>
      <c r="M37" s="20" t="s">
        <v>66</v>
      </c>
      <c r="N37" s="20" t="s">
        <v>66</v>
      </c>
      <c r="O37" s="20" t="s">
        <v>66</v>
      </c>
      <c r="P37" s="68">
        <v>300000</v>
      </c>
      <c r="Q37" s="68">
        <v>300000</v>
      </c>
      <c r="R37" s="69">
        <v>300000</v>
      </c>
      <c r="S37" s="20" t="s">
        <v>66</v>
      </c>
      <c r="T37" s="357"/>
      <c r="U37" s="357"/>
      <c r="V37" s="68">
        <v>2000000</v>
      </c>
      <c r="W37" s="31"/>
      <c r="X37" s="32"/>
      <c r="Y37" s="83">
        <v>3</v>
      </c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</row>
    <row r="38" spans="1:45" s="4" customFormat="1" ht="63.75" x14ac:dyDescent="0.25">
      <c r="A38" s="70"/>
      <c r="B38" s="71"/>
      <c r="C38" s="71"/>
      <c r="D38" s="72"/>
      <c r="E38" s="67"/>
      <c r="F38" s="67" t="s">
        <v>951</v>
      </c>
      <c r="G38" s="17"/>
      <c r="H38" s="17"/>
      <c r="I38" s="17"/>
      <c r="J38" s="14"/>
      <c r="K38" s="14"/>
      <c r="L38" s="67" t="s">
        <v>952</v>
      </c>
      <c r="M38" s="20" t="s">
        <v>66</v>
      </c>
      <c r="N38" s="20" t="s">
        <v>66</v>
      </c>
      <c r="O38" s="20" t="s">
        <v>66</v>
      </c>
      <c r="P38" s="68">
        <v>300000</v>
      </c>
      <c r="Q38" s="68">
        <v>300000</v>
      </c>
      <c r="R38" s="69">
        <v>300000</v>
      </c>
      <c r="S38" s="20" t="s">
        <v>66</v>
      </c>
      <c r="T38" s="357"/>
      <c r="U38" s="357"/>
      <c r="V38" s="68">
        <v>6000000</v>
      </c>
      <c r="W38" s="31"/>
      <c r="X38" s="32"/>
      <c r="Y38" s="83">
        <v>3</v>
      </c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</row>
    <row r="39" spans="1:45" s="4" customFormat="1" ht="51" x14ac:dyDescent="0.25">
      <c r="A39" s="64">
        <v>2</v>
      </c>
      <c r="B39" s="65">
        <v>9</v>
      </c>
      <c r="C39" s="65">
        <v>1</v>
      </c>
      <c r="D39" s="66">
        <v>2.0299999999999998</v>
      </c>
      <c r="E39" s="65">
        <v>6</v>
      </c>
      <c r="F39" s="67" t="s">
        <v>75</v>
      </c>
      <c r="G39" s="17"/>
      <c r="H39" s="17"/>
      <c r="I39" s="17"/>
      <c r="J39" s="14"/>
      <c r="K39" s="20"/>
      <c r="L39" s="67" t="s">
        <v>953</v>
      </c>
      <c r="M39" s="20" t="s">
        <v>66</v>
      </c>
      <c r="N39" s="20" t="s">
        <v>66</v>
      </c>
      <c r="O39" s="20" t="s">
        <v>66</v>
      </c>
      <c r="P39" s="68">
        <v>300000</v>
      </c>
      <c r="Q39" s="68">
        <v>300000</v>
      </c>
      <c r="R39" s="69">
        <v>300000</v>
      </c>
      <c r="S39" s="20" t="s">
        <v>66</v>
      </c>
      <c r="T39" s="357">
        <v>300000</v>
      </c>
      <c r="U39" s="357">
        <v>300000</v>
      </c>
      <c r="V39" s="68">
        <v>6000000</v>
      </c>
      <c r="W39" s="31"/>
      <c r="X39" s="32" t="s">
        <v>107</v>
      </c>
      <c r="Y39" s="83">
        <v>3</v>
      </c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</row>
    <row r="40" spans="1:45" s="4" customFormat="1" ht="63.75" x14ac:dyDescent="0.25">
      <c r="A40" s="70">
        <v>2</v>
      </c>
      <c r="B40" s="71">
        <v>9</v>
      </c>
      <c r="C40" s="71">
        <v>1</v>
      </c>
      <c r="D40" s="72">
        <v>2.0499999999999998</v>
      </c>
      <c r="E40" s="67"/>
      <c r="F40" s="17" t="s">
        <v>83</v>
      </c>
      <c r="G40" s="17"/>
      <c r="H40" s="17"/>
      <c r="I40" s="17"/>
      <c r="J40" s="14"/>
      <c r="K40" s="14"/>
      <c r="L40" s="17" t="s">
        <v>84</v>
      </c>
      <c r="M40" s="14" t="s">
        <v>31</v>
      </c>
      <c r="N40" s="14" t="s">
        <v>31</v>
      </c>
      <c r="O40" s="14" t="s">
        <v>31</v>
      </c>
      <c r="P40" s="73">
        <f>SUM(P41:P44)</f>
        <v>13400000</v>
      </c>
      <c r="Q40" s="73">
        <f>SUM(Q41:Q44)</f>
        <v>13400000</v>
      </c>
      <c r="R40" s="74">
        <f>SUM(R41:R44)</f>
        <v>15900000</v>
      </c>
      <c r="S40" s="14" t="s">
        <v>31</v>
      </c>
      <c r="T40" s="353">
        <f>SUM(T41:T44)</f>
        <v>900000</v>
      </c>
      <c r="U40" s="353">
        <f>SUM(U41:U44)</f>
        <v>900000</v>
      </c>
      <c r="V40" s="73">
        <f>SUM(V41:V44)</f>
        <v>126500000</v>
      </c>
      <c r="W40" s="31"/>
      <c r="X40" s="32"/>
      <c r="Y40" s="83">
        <v>2</v>
      </c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</row>
    <row r="41" spans="1:45" s="4" customFormat="1" ht="38.25" x14ac:dyDescent="0.25">
      <c r="A41" s="64">
        <v>2</v>
      </c>
      <c r="B41" s="65">
        <v>9</v>
      </c>
      <c r="C41" s="65">
        <v>1</v>
      </c>
      <c r="D41" s="66">
        <v>2.0499999999999998</v>
      </c>
      <c r="E41" s="65">
        <v>2</v>
      </c>
      <c r="F41" s="67" t="s">
        <v>85</v>
      </c>
      <c r="G41" s="17"/>
      <c r="H41" s="17"/>
      <c r="I41" s="17"/>
      <c r="J41" s="14"/>
      <c r="K41" s="20"/>
      <c r="L41" s="67" t="s">
        <v>696</v>
      </c>
      <c r="M41" s="20" t="s">
        <v>860</v>
      </c>
      <c r="N41" s="20" t="s">
        <v>860</v>
      </c>
      <c r="O41" s="20" t="s">
        <v>860</v>
      </c>
      <c r="P41" s="68">
        <v>12500000</v>
      </c>
      <c r="Q41" s="68">
        <v>12500000</v>
      </c>
      <c r="R41" s="86">
        <f>12500000+2500000</f>
        <v>15000000</v>
      </c>
      <c r="S41" s="20" t="s">
        <v>860</v>
      </c>
      <c r="T41" s="357"/>
      <c r="U41" s="357"/>
      <c r="V41" s="68">
        <v>12500000</v>
      </c>
      <c r="W41" s="31"/>
      <c r="X41" s="32" t="s">
        <v>107</v>
      </c>
      <c r="Y41" s="83">
        <v>3</v>
      </c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</row>
    <row r="42" spans="1:45" s="4" customFormat="1" ht="63.75" x14ac:dyDescent="0.25">
      <c r="A42" s="64">
        <v>2</v>
      </c>
      <c r="B42" s="65">
        <v>9</v>
      </c>
      <c r="C42" s="65">
        <v>1</v>
      </c>
      <c r="D42" s="66">
        <v>2.0499999999999998</v>
      </c>
      <c r="E42" s="65">
        <v>3</v>
      </c>
      <c r="F42" s="67" t="s">
        <v>89</v>
      </c>
      <c r="G42" s="17"/>
      <c r="H42" s="17"/>
      <c r="I42" s="17"/>
      <c r="J42" s="14"/>
      <c r="K42" s="20"/>
      <c r="L42" s="67" t="s">
        <v>954</v>
      </c>
      <c r="M42" s="20" t="s">
        <v>48</v>
      </c>
      <c r="N42" s="20" t="s">
        <v>48</v>
      </c>
      <c r="O42" s="20" t="s">
        <v>48</v>
      </c>
      <c r="P42" s="80">
        <v>300000</v>
      </c>
      <c r="Q42" s="80">
        <v>300000</v>
      </c>
      <c r="R42" s="217">
        <v>300000</v>
      </c>
      <c r="S42" s="20" t="s">
        <v>48</v>
      </c>
      <c r="T42" s="328">
        <v>300000</v>
      </c>
      <c r="U42" s="328">
        <v>300000</v>
      </c>
      <c r="V42" s="68">
        <v>4000000</v>
      </c>
      <c r="W42" s="31"/>
      <c r="X42" s="32" t="s">
        <v>107</v>
      </c>
      <c r="Y42" s="83">
        <v>3</v>
      </c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</row>
    <row r="43" spans="1:45" s="4" customFormat="1" ht="85.5" customHeight="1" x14ac:dyDescent="0.25">
      <c r="A43" s="64">
        <v>2</v>
      </c>
      <c r="B43" s="65">
        <v>9</v>
      </c>
      <c r="C43" s="65">
        <v>1</v>
      </c>
      <c r="D43" s="66">
        <v>2.0499999999999998</v>
      </c>
      <c r="E43" s="296">
        <v>10</v>
      </c>
      <c r="F43" s="15" t="s">
        <v>91</v>
      </c>
      <c r="G43" s="67"/>
      <c r="H43" s="67"/>
      <c r="I43" s="67"/>
      <c r="J43" s="20"/>
      <c r="K43" s="20"/>
      <c r="L43" s="15" t="s">
        <v>955</v>
      </c>
      <c r="M43" s="20" t="s">
        <v>956</v>
      </c>
      <c r="N43" s="20" t="s">
        <v>956</v>
      </c>
      <c r="O43" s="20" t="s">
        <v>956</v>
      </c>
      <c r="P43" s="68">
        <v>300000</v>
      </c>
      <c r="Q43" s="68">
        <v>300000</v>
      </c>
      <c r="R43" s="69">
        <v>300000</v>
      </c>
      <c r="S43" s="20" t="s">
        <v>956</v>
      </c>
      <c r="T43" s="357">
        <v>300000</v>
      </c>
      <c r="U43" s="357">
        <v>300000</v>
      </c>
      <c r="V43" s="68">
        <v>35000000</v>
      </c>
      <c r="W43" s="31"/>
      <c r="X43" s="32" t="s">
        <v>107</v>
      </c>
      <c r="Y43" s="83">
        <v>3</v>
      </c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</row>
    <row r="44" spans="1:45" s="4" customFormat="1" ht="99" customHeight="1" x14ac:dyDescent="0.25">
      <c r="A44" s="64">
        <v>2</v>
      </c>
      <c r="B44" s="65">
        <v>9</v>
      </c>
      <c r="C44" s="65">
        <v>1</v>
      </c>
      <c r="D44" s="66">
        <v>2.0499999999999998</v>
      </c>
      <c r="E44" s="296">
        <v>11</v>
      </c>
      <c r="F44" s="15" t="s">
        <v>95</v>
      </c>
      <c r="G44" s="67"/>
      <c r="H44" s="67"/>
      <c r="I44" s="67"/>
      <c r="J44" s="20"/>
      <c r="K44" s="20"/>
      <c r="L44" s="15" t="s">
        <v>96</v>
      </c>
      <c r="M44" s="20" t="s">
        <v>956</v>
      </c>
      <c r="N44" s="20" t="s">
        <v>956</v>
      </c>
      <c r="O44" s="20" t="s">
        <v>956</v>
      </c>
      <c r="P44" s="68">
        <v>300000</v>
      </c>
      <c r="Q44" s="68">
        <v>300000</v>
      </c>
      <c r="R44" s="69">
        <v>300000</v>
      </c>
      <c r="S44" s="20" t="s">
        <v>956</v>
      </c>
      <c r="T44" s="357">
        <v>300000</v>
      </c>
      <c r="U44" s="357">
        <v>300000</v>
      </c>
      <c r="V44" s="68">
        <v>75000000</v>
      </c>
      <c r="W44" s="31"/>
      <c r="X44" s="32" t="s">
        <v>107</v>
      </c>
      <c r="Y44" s="83">
        <v>3</v>
      </c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</row>
    <row r="45" spans="1:45" s="4" customFormat="1" ht="71.099999999999994" customHeight="1" x14ac:dyDescent="0.25">
      <c r="A45" s="70">
        <v>2</v>
      </c>
      <c r="B45" s="71">
        <v>9</v>
      </c>
      <c r="C45" s="71">
        <v>1</v>
      </c>
      <c r="D45" s="72">
        <v>2.06</v>
      </c>
      <c r="E45" s="67"/>
      <c r="F45" s="17" t="s">
        <v>97</v>
      </c>
      <c r="G45" s="17"/>
      <c r="H45" s="17"/>
      <c r="I45" s="17"/>
      <c r="J45" s="14"/>
      <c r="K45" s="14"/>
      <c r="L45" s="17" t="s">
        <v>98</v>
      </c>
      <c r="M45" s="14" t="s">
        <v>31</v>
      </c>
      <c r="N45" s="14" t="s">
        <v>31</v>
      </c>
      <c r="O45" s="14" t="s">
        <v>31</v>
      </c>
      <c r="P45" s="73">
        <f>SUM(P46:P54)</f>
        <v>482300000</v>
      </c>
      <c r="Q45" s="73">
        <f>SUM(Q46:Q54)</f>
        <v>482300000</v>
      </c>
      <c r="R45" s="74">
        <f>SUM(R46:R54)</f>
        <v>482300000</v>
      </c>
      <c r="S45" s="14" t="s">
        <v>31</v>
      </c>
      <c r="T45" s="353">
        <f>SUM(T46:T54)</f>
        <v>502300000</v>
      </c>
      <c r="U45" s="353">
        <f>SUM(U46:U54)</f>
        <v>502300000</v>
      </c>
      <c r="V45" s="73">
        <f>SUM(V46:V54)</f>
        <v>839000000</v>
      </c>
      <c r="W45" s="31"/>
      <c r="X45" s="32"/>
      <c r="Y45" s="83">
        <v>2</v>
      </c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</row>
    <row r="46" spans="1:45" s="4" customFormat="1" ht="76.5" x14ac:dyDescent="0.25">
      <c r="A46" s="64">
        <v>2</v>
      </c>
      <c r="B46" s="65">
        <v>9</v>
      </c>
      <c r="C46" s="65">
        <v>1</v>
      </c>
      <c r="D46" s="66">
        <v>2.06</v>
      </c>
      <c r="E46" s="65">
        <v>1</v>
      </c>
      <c r="F46" s="67" t="s">
        <v>99</v>
      </c>
      <c r="G46" s="17"/>
      <c r="H46" s="17"/>
      <c r="I46" s="17"/>
      <c r="J46" s="14"/>
      <c r="K46" s="20"/>
      <c r="L46" s="67" t="s">
        <v>957</v>
      </c>
      <c r="M46" s="20" t="s">
        <v>860</v>
      </c>
      <c r="N46" s="20" t="s">
        <v>860</v>
      </c>
      <c r="O46" s="20" t="s">
        <v>860</v>
      </c>
      <c r="P46" s="68">
        <v>10000000</v>
      </c>
      <c r="Q46" s="68">
        <v>10000000</v>
      </c>
      <c r="R46" s="69">
        <v>10000000</v>
      </c>
      <c r="S46" s="20" t="s">
        <v>860</v>
      </c>
      <c r="T46" s="357">
        <v>10000000</v>
      </c>
      <c r="U46" s="357">
        <v>10000000</v>
      </c>
      <c r="V46" s="68">
        <v>15000000</v>
      </c>
      <c r="W46" s="31"/>
      <c r="X46" s="32" t="s">
        <v>107</v>
      </c>
      <c r="Y46" s="83">
        <v>3</v>
      </c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</row>
    <row r="47" spans="1:45" s="4" customFormat="1" ht="63.75" x14ac:dyDescent="0.25">
      <c r="A47" s="64">
        <v>2</v>
      </c>
      <c r="B47" s="65">
        <v>9</v>
      </c>
      <c r="C47" s="65">
        <v>1</v>
      </c>
      <c r="D47" s="66">
        <v>2.06</v>
      </c>
      <c r="E47" s="65">
        <v>2</v>
      </c>
      <c r="F47" s="67" t="s">
        <v>104</v>
      </c>
      <c r="G47" s="17"/>
      <c r="H47" s="17"/>
      <c r="I47" s="17"/>
      <c r="J47" s="14"/>
      <c r="K47" s="20" t="s">
        <v>60</v>
      </c>
      <c r="L47" s="67" t="s">
        <v>105</v>
      </c>
      <c r="M47" s="20"/>
      <c r="N47" s="20"/>
      <c r="O47" s="149" t="s">
        <v>958</v>
      </c>
      <c r="P47" s="376"/>
      <c r="Q47" s="376"/>
      <c r="R47" s="377"/>
      <c r="S47" s="149" t="s">
        <v>958</v>
      </c>
      <c r="T47" s="357">
        <v>20000000</v>
      </c>
      <c r="U47" s="357">
        <v>20000000</v>
      </c>
      <c r="V47" s="68"/>
      <c r="W47" s="31"/>
      <c r="X47" s="32"/>
      <c r="Y47" s="83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</row>
    <row r="48" spans="1:45" s="4" customFormat="1" ht="51" x14ac:dyDescent="0.25">
      <c r="A48" s="64">
        <v>2</v>
      </c>
      <c r="B48" s="65">
        <v>9</v>
      </c>
      <c r="C48" s="65">
        <v>1</v>
      </c>
      <c r="D48" s="66">
        <v>2.06</v>
      </c>
      <c r="E48" s="65">
        <v>3</v>
      </c>
      <c r="F48" s="67" t="s">
        <v>108</v>
      </c>
      <c r="G48" s="17"/>
      <c r="H48" s="17"/>
      <c r="I48" s="17"/>
      <c r="J48" s="14"/>
      <c r="K48" s="20"/>
      <c r="L48" s="67" t="s">
        <v>959</v>
      </c>
      <c r="M48" s="20" t="s">
        <v>860</v>
      </c>
      <c r="N48" s="20" t="s">
        <v>860</v>
      </c>
      <c r="O48" s="20" t="s">
        <v>860</v>
      </c>
      <c r="P48" s="68">
        <v>9000000</v>
      </c>
      <c r="Q48" s="68">
        <v>9000000</v>
      </c>
      <c r="R48" s="69">
        <v>9000000</v>
      </c>
      <c r="S48" s="20" t="s">
        <v>860</v>
      </c>
      <c r="T48" s="357">
        <v>9000000</v>
      </c>
      <c r="U48" s="357">
        <v>9000000</v>
      </c>
      <c r="V48" s="68">
        <v>15000000</v>
      </c>
      <c r="W48" s="31"/>
      <c r="X48" s="32" t="s">
        <v>107</v>
      </c>
      <c r="Y48" s="83">
        <v>3</v>
      </c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</row>
    <row r="49" spans="1:45" s="4" customFormat="1" ht="38.25" x14ac:dyDescent="0.25">
      <c r="A49" s="64">
        <v>2</v>
      </c>
      <c r="B49" s="65">
        <v>9</v>
      </c>
      <c r="C49" s="65">
        <v>1</v>
      </c>
      <c r="D49" s="66">
        <v>2.06</v>
      </c>
      <c r="E49" s="65">
        <v>4</v>
      </c>
      <c r="F49" s="67" t="s">
        <v>111</v>
      </c>
      <c r="G49" s="17"/>
      <c r="H49" s="17"/>
      <c r="I49" s="17"/>
      <c r="J49" s="14"/>
      <c r="K49" s="20"/>
      <c r="L49" s="67" t="s">
        <v>960</v>
      </c>
      <c r="M49" s="20" t="s">
        <v>961</v>
      </c>
      <c r="N49" s="20" t="s">
        <v>961</v>
      </c>
      <c r="O49" s="20" t="s">
        <v>961</v>
      </c>
      <c r="P49" s="68">
        <v>70000000</v>
      </c>
      <c r="Q49" s="68">
        <v>70000000</v>
      </c>
      <c r="R49" s="69">
        <v>70000000</v>
      </c>
      <c r="S49" s="20" t="s">
        <v>961</v>
      </c>
      <c r="T49" s="357">
        <v>70000000</v>
      </c>
      <c r="U49" s="357">
        <v>70000000</v>
      </c>
      <c r="V49" s="68">
        <v>85000000</v>
      </c>
      <c r="W49" s="31"/>
      <c r="X49" s="32" t="s">
        <v>107</v>
      </c>
      <c r="Y49" s="83">
        <v>3</v>
      </c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</row>
    <row r="50" spans="1:45" s="4" customFormat="1" ht="51" x14ac:dyDescent="0.25">
      <c r="A50" s="64">
        <v>2</v>
      </c>
      <c r="B50" s="65">
        <v>9</v>
      </c>
      <c r="C50" s="65">
        <v>1</v>
      </c>
      <c r="D50" s="66">
        <v>2.06</v>
      </c>
      <c r="E50" s="65">
        <v>5</v>
      </c>
      <c r="F50" s="67" t="s">
        <v>113</v>
      </c>
      <c r="G50" s="17"/>
      <c r="H50" s="17"/>
      <c r="I50" s="17"/>
      <c r="J50" s="14"/>
      <c r="K50" s="20"/>
      <c r="L50" s="67" t="s">
        <v>114</v>
      </c>
      <c r="M50" s="20" t="s">
        <v>860</v>
      </c>
      <c r="N50" s="20" t="s">
        <v>860</v>
      </c>
      <c r="O50" s="20" t="s">
        <v>860</v>
      </c>
      <c r="P50" s="68">
        <v>50000000</v>
      </c>
      <c r="Q50" s="68">
        <v>50000000</v>
      </c>
      <c r="R50" s="69">
        <v>50000000</v>
      </c>
      <c r="S50" s="20" t="s">
        <v>860</v>
      </c>
      <c r="T50" s="357">
        <v>50000000</v>
      </c>
      <c r="U50" s="357">
        <v>50000000</v>
      </c>
      <c r="V50" s="68">
        <v>40000000</v>
      </c>
      <c r="W50" s="31"/>
      <c r="X50" s="32" t="s">
        <v>107</v>
      </c>
      <c r="Y50" s="83">
        <v>3</v>
      </c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</row>
    <row r="51" spans="1:45" s="4" customFormat="1" ht="85.5" customHeight="1" x14ac:dyDescent="0.25">
      <c r="A51" s="64">
        <v>2</v>
      </c>
      <c r="B51" s="65">
        <v>9</v>
      </c>
      <c r="C51" s="65">
        <v>1</v>
      </c>
      <c r="D51" s="66">
        <v>2.06</v>
      </c>
      <c r="E51" s="65">
        <v>6</v>
      </c>
      <c r="F51" s="67" t="s">
        <v>115</v>
      </c>
      <c r="G51" s="17"/>
      <c r="H51" s="17"/>
      <c r="I51" s="17"/>
      <c r="J51" s="14"/>
      <c r="K51" s="20"/>
      <c r="L51" s="67" t="s">
        <v>962</v>
      </c>
      <c r="M51" s="20" t="s">
        <v>497</v>
      </c>
      <c r="N51" s="20" t="s">
        <v>497</v>
      </c>
      <c r="O51" s="20" t="s">
        <v>497</v>
      </c>
      <c r="P51" s="68">
        <v>3000000</v>
      </c>
      <c r="Q51" s="68">
        <v>3000000</v>
      </c>
      <c r="R51" s="69">
        <v>3000000</v>
      </c>
      <c r="S51" s="20" t="s">
        <v>497</v>
      </c>
      <c r="T51" s="357">
        <v>3000000</v>
      </c>
      <c r="U51" s="357">
        <v>3000000</v>
      </c>
      <c r="V51" s="68">
        <v>5000000</v>
      </c>
      <c r="W51" s="31"/>
      <c r="X51" s="32" t="s">
        <v>107</v>
      </c>
      <c r="Y51" s="83">
        <v>3</v>
      </c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</row>
    <row r="52" spans="1:45" s="4" customFormat="1" ht="62.1" customHeight="1" x14ac:dyDescent="0.25">
      <c r="A52" s="64">
        <v>2</v>
      </c>
      <c r="B52" s="65">
        <v>9</v>
      </c>
      <c r="C52" s="65">
        <v>1</v>
      </c>
      <c r="D52" s="66">
        <v>2.06</v>
      </c>
      <c r="E52" s="65">
        <v>7</v>
      </c>
      <c r="F52" s="67" t="s">
        <v>118</v>
      </c>
      <c r="G52" s="17"/>
      <c r="H52" s="17"/>
      <c r="I52" s="17"/>
      <c r="J52" s="14"/>
      <c r="K52" s="20"/>
      <c r="L52" s="67" t="s">
        <v>119</v>
      </c>
      <c r="M52" s="20" t="s">
        <v>860</v>
      </c>
      <c r="N52" s="20" t="s">
        <v>860</v>
      </c>
      <c r="O52" s="20" t="s">
        <v>860</v>
      </c>
      <c r="P52" s="68">
        <v>70000000</v>
      </c>
      <c r="Q52" s="68">
        <v>70000000</v>
      </c>
      <c r="R52" s="69">
        <v>70000000</v>
      </c>
      <c r="S52" s="20" t="s">
        <v>860</v>
      </c>
      <c r="T52" s="357">
        <v>70000000</v>
      </c>
      <c r="U52" s="357">
        <v>70000000</v>
      </c>
      <c r="V52" s="68">
        <v>75000000</v>
      </c>
      <c r="W52" s="31"/>
      <c r="X52" s="32" t="s">
        <v>107</v>
      </c>
      <c r="Y52" s="83">
        <v>3</v>
      </c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</row>
    <row r="53" spans="1:45" s="4" customFormat="1" ht="83.1" customHeight="1" x14ac:dyDescent="0.25">
      <c r="A53" s="64">
        <v>2</v>
      </c>
      <c r="B53" s="65">
        <v>9</v>
      </c>
      <c r="C53" s="65">
        <v>1</v>
      </c>
      <c r="D53" s="66">
        <v>2.06</v>
      </c>
      <c r="E53" s="65">
        <v>9</v>
      </c>
      <c r="F53" s="67" t="s">
        <v>120</v>
      </c>
      <c r="G53" s="17"/>
      <c r="H53" s="17"/>
      <c r="I53" s="17"/>
      <c r="J53" s="14"/>
      <c r="K53" s="20"/>
      <c r="L53" s="67" t="s">
        <v>963</v>
      </c>
      <c r="M53" s="20" t="s">
        <v>66</v>
      </c>
      <c r="N53" s="20" t="s">
        <v>66</v>
      </c>
      <c r="O53" s="20" t="s">
        <v>66</v>
      </c>
      <c r="P53" s="68">
        <v>270000000</v>
      </c>
      <c r="Q53" s="68">
        <v>270000000</v>
      </c>
      <c r="R53" s="69">
        <v>270000000</v>
      </c>
      <c r="S53" s="20" t="s">
        <v>66</v>
      </c>
      <c r="T53" s="357">
        <v>270000000</v>
      </c>
      <c r="U53" s="357">
        <v>270000000</v>
      </c>
      <c r="V53" s="68">
        <v>600000000</v>
      </c>
      <c r="W53" s="31"/>
      <c r="X53" s="32" t="s">
        <v>107</v>
      </c>
      <c r="Y53" s="83">
        <v>3</v>
      </c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</row>
    <row r="54" spans="1:45" s="4" customFormat="1" ht="70.5" customHeight="1" x14ac:dyDescent="0.25">
      <c r="A54" s="64">
        <v>2</v>
      </c>
      <c r="B54" s="65">
        <v>9</v>
      </c>
      <c r="C54" s="65">
        <v>1</v>
      </c>
      <c r="D54" s="66">
        <v>2.06</v>
      </c>
      <c r="E54" s="85">
        <v>10</v>
      </c>
      <c r="F54" s="67" t="s">
        <v>123</v>
      </c>
      <c r="G54" s="17"/>
      <c r="H54" s="17"/>
      <c r="I54" s="17"/>
      <c r="J54" s="14"/>
      <c r="K54" s="20"/>
      <c r="L54" s="67" t="s">
        <v>124</v>
      </c>
      <c r="M54" s="20" t="s">
        <v>497</v>
      </c>
      <c r="N54" s="20" t="s">
        <v>497</v>
      </c>
      <c r="O54" s="20" t="s">
        <v>497</v>
      </c>
      <c r="P54" s="68">
        <v>300000</v>
      </c>
      <c r="Q54" s="68">
        <v>300000</v>
      </c>
      <c r="R54" s="69">
        <v>300000</v>
      </c>
      <c r="S54" s="20" t="s">
        <v>497</v>
      </c>
      <c r="T54" s="357">
        <v>300000</v>
      </c>
      <c r="U54" s="357">
        <v>300000</v>
      </c>
      <c r="V54" s="68">
        <v>4000000</v>
      </c>
      <c r="W54" s="31"/>
      <c r="X54" s="32" t="s">
        <v>107</v>
      </c>
      <c r="Y54" s="83">
        <v>3</v>
      </c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</row>
    <row r="55" spans="1:45" s="4" customFormat="1" ht="112.5" customHeight="1" x14ac:dyDescent="0.25">
      <c r="A55" s="70"/>
      <c r="B55" s="71"/>
      <c r="C55" s="71"/>
      <c r="D55" s="72"/>
      <c r="E55" s="143"/>
      <c r="F55" s="16" t="s">
        <v>125</v>
      </c>
      <c r="G55" s="17"/>
      <c r="H55" s="17"/>
      <c r="I55" s="17"/>
      <c r="J55" s="14"/>
      <c r="K55" s="14"/>
      <c r="L55" s="17" t="s">
        <v>964</v>
      </c>
      <c r="M55" s="14" t="s">
        <v>31</v>
      </c>
      <c r="N55" s="14" t="s">
        <v>31</v>
      </c>
      <c r="O55" s="14" t="s">
        <v>31</v>
      </c>
      <c r="P55" s="73">
        <f>SUM(P56)</f>
        <v>300000</v>
      </c>
      <c r="Q55" s="73">
        <f>SUM(Q56)</f>
        <v>300000</v>
      </c>
      <c r="R55" s="74">
        <f>SUM(R56)</f>
        <v>300000</v>
      </c>
      <c r="S55" s="14" t="s">
        <v>31</v>
      </c>
      <c r="T55" s="353">
        <f>SUM(T56)</f>
        <v>300000</v>
      </c>
      <c r="U55" s="353">
        <f>SUM(U56)</f>
        <v>300000</v>
      </c>
      <c r="V55" s="73">
        <f>SUM(V56)</f>
        <v>0</v>
      </c>
      <c r="W55" s="31"/>
      <c r="X55" s="105"/>
      <c r="Y55" s="275">
        <v>2</v>
      </c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97"/>
      <c r="AS55" s="297"/>
    </row>
    <row r="56" spans="1:45" s="4" customFormat="1" ht="99.6" customHeight="1" x14ac:dyDescent="0.25">
      <c r="A56" s="64"/>
      <c r="B56" s="65"/>
      <c r="C56" s="65"/>
      <c r="D56" s="66"/>
      <c r="E56" s="85"/>
      <c r="F56" s="67" t="s">
        <v>717</v>
      </c>
      <c r="G56" s="17"/>
      <c r="H56" s="17"/>
      <c r="I56" s="17"/>
      <c r="J56" s="14"/>
      <c r="K56" s="20"/>
      <c r="L56" s="67" t="s">
        <v>965</v>
      </c>
      <c r="M56" s="20" t="s">
        <v>593</v>
      </c>
      <c r="N56" s="20" t="s">
        <v>593</v>
      </c>
      <c r="O56" s="20" t="s">
        <v>593</v>
      </c>
      <c r="P56" s="68">
        <v>300000</v>
      </c>
      <c r="Q56" s="68">
        <v>300000</v>
      </c>
      <c r="R56" s="69">
        <v>300000</v>
      </c>
      <c r="S56" s="20" t="s">
        <v>593</v>
      </c>
      <c r="T56" s="357">
        <v>300000</v>
      </c>
      <c r="U56" s="357">
        <v>300000</v>
      </c>
      <c r="V56" s="68"/>
      <c r="W56" s="31"/>
      <c r="X56" s="32"/>
      <c r="Y56" s="83">
        <v>3</v>
      </c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</row>
    <row r="57" spans="1:45" s="4" customFormat="1" ht="81" customHeight="1" x14ac:dyDescent="0.25">
      <c r="A57" s="70">
        <v>2</v>
      </c>
      <c r="B57" s="71">
        <v>9</v>
      </c>
      <c r="C57" s="71">
        <v>1</v>
      </c>
      <c r="D57" s="72">
        <v>2.08</v>
      </c>
      <c r="E57" s="67"/>
      <c r="F57" s="17" t="s">
        <v>132</v>
      </c>
      <c r="G57" s="17"/>
      <c r="H57" s="17"/>
      <c r="I57" s="17"/>
      <c r="J57" s="14"/>
      <c r="K57" s="14"/>
      <c r="L57" s="17" t="s">
        <v>966</v>
      </c>
      <c r="M57" s="14" t="s">
        <v>31</v>
      </c>
      <c r="N57" s="14" t="s">
        <v>31</v>
      </c>
      <c r="O57" s="14" t="s">
        <v>31</v>
      </c>
      <c r="P57" s="73">
        <f>SUM(P58:P61)</f>
        <v>2267693800</v>
      </c>
      <c r="Q57" s="73">
        <f>SUM(Q58:Q61)</f>
        <v>2267693800</v>
      </c>
      <c r="R57" s="74">
        <f>SUM(R58:R61)</f>
        <v>2270463800</v>
      </c>
      <c r="S57" s="14" t="s">
        <v>31</v>
      </c>
      <c r="T57" s="353">
        <f>SUM(T58:T61)</f>
        <v>2270463800</v>
      </c>
      <c r="U57" s="353">
        <f>SUM(U58:U61)</f>
        <v>2270463800</v>
      </c>
      <c r="V57" s="73">
        <f>SUM(V58:V61)</f>
        <v>2277170000</v>
      </c>
      <c r="W57" s="31"/>
      <c r="X57" s="32"/>
      <c r="Y57" s="83">
        <v>2</v>
      </c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</row>
    <row r="58" spans="1:45" s="4" customFormat="1" ht="67.5" customHeight="1" x14ac:dyDescent="0.25">
      <c r="A58" s="64">
        <v>2</v>
      </c>
      <c r="B58" s="65">
        <v>9</v>
      </c>
      <c r="C58" s="65">
        <v>1</v>
      </c>
      <c r="D58" s="66">
        <v>2.08</v>
      </c>
      <c r="E58" s="65">
        <v>1</v>
      </c>
      <c r="F58" s="67" t="s">
        <v>135</v>
      </c>
      <c r="G58" s="17"/>
      <c r="H58" s="17"/>
      <c r="I58" s="17"/>
      <c r="J58" s="14"/>
      <c r="K58" s="20"/>
      <c r="L58" s="67" t="s">
        <v>967</v>
      </c>
      <c r="M58" s="20" t="s">
        <v>66</v>
      </c>
      <c r="N58" s="20" t="s">
        <v>66</v>
      </c>
      <c r="O58" s="20" t="s">
        <v>66</v>
      </c>
      <c r="P58" s="68">
        <v>2000000</v>
      </c>
      <c r="Q58" s="68">
        <v>2000000</v>
      </c>
      <c r="R58" s="69">
        <v>2000000</v>
      </c>
      <c r="S58" s="20" t="s">
        <v>66</v>
      </c>
      <c r="T58" s="357">
        <v>2000000</v>
      </c>
      <c r="U58" s="357">
        <v>2000000</v>
      </c>
      <c r="V58" s="68">
        <v>2000000</v>
      </c>
      <c r="W58" s="31"/>
      <c r="X58" s="32" t="s">
        <v>107</v>
      </c>
      <c r="Y58" s="83">
        <v>3</v>
      </c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</row>
    <row r="59" spans="1:45" s="4" customFormat="1" ht="86.45" customHeight="1" x14ac:dyDescent="0.25">
      <c r="A59" s="64">
        <v>2</v>
      </c>
      <c r="B59" s="65">
        <v>9</v>
      </c>
      <c r="C59" s="65">
        <v>1</v>
      </c>
      <c r="D59" s="66">
        <v>2.08</v>
      </c>
      <c r="E59" s="65">
        <v>2</v>
      </c>
      <c r="F59" s="67" t="s">
        <v>137</v>
      </c>
      <c r="G59" s="17"/>
      <c r="H59" s="17"/>
      <c r="I59" s="17"/>
      <c r="J59" s="14"/>
      <c r="K59" s="20"/>
      <c r="L59" s="67" t="s">
        <v>138</v>
      </c>
      <c r="M59" s="20" t="s">
        <v>66</v>
      </c>
      <c r="N59" s="20" t="s">
        <v>66</v>
      </c>
      <c r="O59" s="20" t="s">
        <v>66</v>
      </c>
      <c r="P59" s="68">
        <v>98523800</v>
      </c>
      <c r="Q59" s="68">
        <v>98523800</v>
      </c>
      <c r="R59" s="69">
        <v>98523800</v>
      </c>
      <c r="S59" s="20" t="s">
        <v>66</v>
      </c>
      <c r="T59" s="357">
        <v>98523800</v>
      </c>
      <c r="U59" s="357">
        <v>98523800</v>
      </c>
      <c r="V59" s="68">
        <v>98000000</v>
      </c>
      <c r="W59" s="31"/>
      <c r="X59" s="32" t="s">
        <v>107</v>
      </c>
      <c r="Y59" s="83">
        <v>3</v>
      </c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</row>
    <row r="60" spans="1:45" s="4" customFormat="1" ht="88.5" customHeight="1" x14ac:dyDescent="0.25">
      <c r="A60" s="64">
        <v>2</v>
      </c>
      <c r="B60" s="65">
        <v>9</v>
      </c>
      <c r="C60" s="65">
        <v>1</v>
      </c>
      <c r="D60" s="66">
        <v>2.08</v>
      </c>
      <c r="E60" s="65">
        <v>3</v>
      </c>
      <c r="F60" s="67" t="s">
        <v>139</v>
      </c>
      <c r="G60" s="17"/>
      <c r="H60" s="17"/>
      <c r="I60" s="17"/>
      <c r="J60" s="14"/>
      <c r="K60" s="20"/>
      <c r="L60" s="67" t="s">
        <v>722</v>
      </c>
      <c r="M60" s="20" t="s">
        <v>66</v>
      </c>
      <c r="N60" s="20" t="s">
        <v>66</v>
      </c>
      <c r="O60" s="20" t="s">
        <v>66</v>
      </c>
      <c r="P60" s="68">
        <v>5000000</v>
      </c>
      <c r="Q60" s="68">
        <v>5000000</v>
      </c>
      <c r="R60" s="69">
        <v>5000000</v>
      </c>
      <c r="S60" s="20" t="s">
        <v>66</v>
      </c>
      <c r="T60" s="357">
        <v>5000000</v>
      </c>
      <c r="U60" s="357">
        <v>5000000</v>
      </c>
      <c r="V60" s="68">
        <v>15000000</v>
      </c>
      <c r="W60" s="31"/>
      <c r="X60" s="32" t="s">
        <v>107</v>
      </c>
      <c r="Y60" s="83">
        <v>3</v>
      </c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</row>
    <row r="61" spans="1:45" s="4" customFormat="1" ht="72" customHeight="1" x14ac:dyDescent="0.25">
      <c r="A61" s="64">
        <v>2</v>
      </c>
      <c r="B61" s="65">
        <v>9</v>
      </c>
      <c r="C61" s="65">
        <v>1</v>
      </c>
      <c r="D61" s="66">
        <v>2.08</v>
      </c>
      <c r="E61" s="65">
        <v>4</v>
      </c>
      <c r="F61" s="67" t="s">
        <v>141</v>
      </c>
      <c r="G61" s="17"/>
      <c r="H61" s="17"/>
      <c r="I61" s="17"/>
      <c r="J61" s="14"/>
      <c r="K61" s="20"/>
      <c r="L61" s="67" t="s">
        <v>968</v>
      </c>
      <c r="M61" s="20" t="s">
        <v>66</v>
      </c>
      <c r="N61" s="20" t="s">
        <v>66</v>
      </c>
      <c r="O61" s="20" t="s">
        <v>66</v>
      </c>
      <c r="P61" s="68">
        <v>2162170000</v>
      </c>
      <c r="Q61" s="68">
        <v>2162170000</v>
      </c>
      <c r="R61" s="86">
        <f>2162170000+2770000</f>
        <v>2164940000</v>
      </c>
      <c r="S61" s="20" t="s">
        <v>66</v>
      </c>
      <c r="T61" s="357">
        <f>2162170000+2770000</f>
        <v>2164940000</v>
      </c>
      <c r="U61" s="357">
        <f>2162170000+2770000</f>
        <v>2164940000</v>
      </c>
      <c r="V61" s="68">
        <v>2162170000</v>
      </c>
      <c r="W61" s="298"/>
      <c r="X61" s="32" t="s">
        <v>107</v>
      </c>
      <c r="Y61" s="83">
        <v>3</v>
      </c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</row>
    <row r="62" spans="1:45" s="4" customFormat="1" ht="100.5" customHeight="1" x14ac:dyDescent="0.25">
      <c r="A62" s="70">
        <v>2</v>
      </c>
      <c r="B62" s="71">
        <v>9</v>
      </c>
      <c r="C62" s="71">
        <v>1</v>
      </c>
      <c r="D62" s="72">
        <v>2.09</v>
      </c>
      <c r="E62" s="67"/>
      <c r="F62" s="17" t="s">
        <v>143</v>
      </c>
      <c r="G62" s="17"/>
      <c r="H62" s="17"/>
      <c r="I62" s="17"/>
      <c r="J62" s="14"/>
      <c r="K62" s="14"/>
      <c r="L62" s="17" t="s">
        <v>969</v>
      </c>
      <c r="M62" s="14" t="s">
        <v>31</v>
      </c>
      <c r="N62" s="14" t="s">
        <v>31</v>
      </c>
      <c r="O62" s="14" t="s">
        <v>31</v>
      </c>
      <c r="P62" s="73">
        <f>SUM(P63:P66)</f>
        <v>68500000</v>
      </c>
      <c r="Q62" s="73">
        <f>SUM(Q63:Q66)</f>
        <v>68500000</v>
      </c>
      <c r="R62" s="74">
        <f>SUM(R63:R66)</f>
        <v>69700000</v>
      </c>
      <c r="S62" s="14" t="s">
        <v>31</v>
      </c>
      <c r="T62" s="353">
        <f>SUM(T63:T66)</f>
        <v>62750000</v>
      </c>
      <c r="U62" s="353">
        <f>SUM(U63:U66)</f>
        <v>81680000</v>
      </c>
      <c r="V62" s="73">
        <f>SUM(V63:V66)</f>
        <v>96000000</v>
      </c>
      <c r="W62" s="31"/>
      <c r="X62" s="32"/>
      <c r="Y62" s="83">
        <v>2</v>
      </c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</row>
    <row r="63" spans="1:45" s="4" customFormat="1" ht="98.1" customHeight="1" x14ac:dyDescent="0.25">
      <c r="A63" s="64">
        <v>2</v>
      </c>
      <c r="B63" s="65">
        <v>9</v>
      </c>
      <c r="C63" s="65">
        <v>1</v>
      </c>
      <c r="D63" s="66">
        <v>2.09</v>
      </c>
      <c r="E63" s="65">
        <v>1</v>
      </c>
      <c r="F63" s="67" t="s">
        <v>970</v>
      </c>
      <c r="G63" s="17"/>
      <c r="H63" s="17"/>
      <c r="I63" s="17"/>
      <c r="J63" s="14"/>
      <c r="K63" s="14"/>
      <c r="L63" s="67" t="s">
        <v>971</v>
      </c>
      <c r="M63" s="20" t="s">
        <v>129</v>
      </c>
      <c r="N63" s="299" t="s">
        <v>129</v>
      </c>
      <c r="O63" s="149" t="s">
        <v>972</v>
      </c>
      <c r="P63" s="376">
        <v>23500000</v>
      </c>
      <c r="Q63" s="376">
        <v>23500000</v>
      </c>
      <c r="R63" s="357">
        <f>23500000+1200000</f>
        <v>24700000</v>
      </c>
      <c r="S63" s="149" t="s">
        <v>972</v>
      </c>
      <c r="T63" s="357">
        <f>71*250000</f>
        <v>17750000</v>
      </c>
      <c r="U63" s="86">
        <f>(71*250000)+18930000</f>
        <v>36680000</v>
      </c>
      <c r="V63" s="68">
        <v>23500000</v>
      </c>
      <c r="W63" s="298"/>
      <c r="X63" s="32" t="s">
        <v>107</v>
      </c>
      <c r="Y63" s="83">
        <v>3</v>
      </c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</row>
    <row r="64" spans="1:45" s="4" customFormat="1" ht="99.6" customHeight="1" x14ac:dyDescent="0.25">
      <c r="A64" s="64">
        <v>2</v>
      </c>
      <c r="B64" s="65">
        <v>9</v>
      </c>
      <c r="C64" s="65">
        <v>1</v>
      </c>
      <c r="D64" s="66">
        <v>2.09</v>
      </c>
      <c r="E64" s="65">
        <v>2</v>
      </c>
      <c r="F64" s="67" t="s">
        <v>145</v>
      </c>
      <c r="G64" s="17"/>
      <c r="H64" s="17"/>
      <c r="I64" s="17"/>
      <c r="J64" s="14"/>
      <c r="K64" s="20"/>
      <c r="L64" s="67" t="s">
        <v>146</v>
      </c>
      <c r="M64" s="20" t="s">
        <v>973</v>
      </c>
      <c r="N64" s="20" t="s">
        <v>974</v>
      </c>
      <c r="O64" s="20" t="s">
        <v>974</v>
      </c>
      <c r="P64" s="68"/>
      <c r="Q64" s="68"/>
      <c r="R64" s="69"/>
      <c r="S64" s="20" t="s">
        <v>974</v>
      </c>
      <c r="T64" s="357"/>
      <c r="U64" s="357"/>
      <c r="V64" s="68">
        <v>25000000</v>
      </c>
      <c r="W64" s="31"/>
      <c r="X64" s="32" t="s">
        <v>107</v>
      </c>
      <c r="Y64" s="83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</row>
    <row r="65" spans="1:45" s="4" customFormat="1" ht="77.45" customHeight="1" x14ac:dyDescent="0.25">
      <c r="A65" s="64">
        <v>2</v>
      </c>
      <c r="B65" s="65">
        <v>9</v>
      </c>
      <c r="C65" s="65">
        <v>1</v>
      </c>
      <c r="D65" s="66">
        <v>2.09</v>
      </c>
      <c r="E65" s="65">
        <v>9</v>
      </c>
      <c r="F65" s="67" t="s">
        <v>152</v>
      </c>
      <c r="G65" s="17"/>
      <c r="H65" s="17"/>
      <c r="I65" s="17"/>
      <c r="J65" s="14"/>
      <c r="K65" s="20"/>
      <c r="L65" s="67" t="s">
        <v>975</v>
      </c>
      <c r="M65" s="20" t="s">
        <v>976</v>
      </c>
      <c r="N65" s="20" t="s">
        <v>976</v>
      </c>
      <c r="O65" s="20" t="s">
        <v>976</v>
      </c>
      <c r="P65" s="68">
        <v>40000000</v>
      </c>
      <c r="Q65" s="68">
        <v>40000000</v>
      </c>
      <c r="R65" s="69">
        <v>40000000</v>
      </c>
      <c r="S65" s="20" t="s">
        <v>976</v>
      </c>
      <c r="T65" s="357">
        <v>40000000</v>
      </c>
      <c r="U65" s="357">
        <v>40000000</v>
      </c>
      <c r="V65" s="68">
        <v>40000000</v>
      </c>
      <c r="W65" s="31"/>
      <c r="X65" s="32" t="s">
        <v>107</v>
      </c>
      <c r="Y65" s="83">
        <v>3</v>
      </c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</row>
    <row r="66" spans="1:45" s="4" customFormat="1" ht="87.95" customHeight="1" x14ac:dyDescent="0.25">
      <c r="A66" s="64">
        <v>2</v>
      </c>
      <c r="B66" s="65">
        <v>9</v>
      </c>
      <c r="C66" s="65">
        <v>1</v>
      </c>
      <c r="D66" s="66">
        <v>2.09</v>
      </c>
      <c r="E66" s="65">
        <v>10</v>
      </c>
      <c r="F66" s="67" t="s">
        <v>727</v>
      </c>
      <c r="G66" s="91"/>
      <c r="H66" s="91"/>
      <c r="I66" s="91"/>
      <c r="J66" s="51"/>
      <c r="K66" s="20"/>
      <c r="L66" s="67" t="s">
        <v>977</v>
      </c>
      <c r="M66" s="20" t="s">
        <v>978</v>
      </c>
      <c r="N66" s="20" t="s">
        <v>978</v>
      </c>
      <c r="O66" s="20" t="s">
        <v>978</v>
      </c>
      <c r="P66" s="68">
        <v>5000000</v>
      </c>
      <c r="Q66" s="68">
        <v>5000000</v>
      </c>
      <c r="R66" s="69">
        <v>5000000</v>
      </c>
      <c r="S66" s="20" t="s">
        <v>978</v>
      </c>
      <c r="T66" s="357">
        <v>5000000</v>
      </c>
      <c r="U66" s="357">
        <v>5000000</v>
      </c>
      <c r="V66" s="68">
        <v>7500000</v>
      </c>
      <c r="W66" s="31"/>
      <c r="X66" s="32" t="s">
        <v>107</v>
      </c>
      <c r="Y66" s="83">
        <v>3</v>
      </c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</row>
    <row r="67" spans="1:45" s="4" customFormat="1" ht="141.94999999999999" customHeight="1" x14ac:dyDescent="0.25">
      <c r="A67" s="14" t="s">
        <v>979</v>
      </c>
      <c r="B67" s="14" t="s">
        <v>980</v>
      </c>
      <c r="C67" s="14" t="s">
        <v>103</v>
      </c>
      <c r="D67" s="72"/>
      <c r="E67" s="67"/>
      <c r="F67" s="16" t="s">
        <v>981</v>
      </c>
      <c r="G67" s="17" t="s">
        <v>734</v>
      </c>
      <c r="H67" s="17" t="s">
        <v>735</v>
      </c>
      <c r="I67" s="17" t="s">
        <v>736</v>
      </c>
      <c r="J67" s="92">
        <v>2.4299999999999999E-2</v>
      </c>
      <c r="K67" s="14"/>
      <c r="L67" s="16" t="s">
        <v>982</v>
      </c>
      <c r="M67" s="186">
        <v>0.4</v>
      </c>
      <c r="N67" s="186">
        <v>0.4</v>
      </c>
      <c r="O67" s="186">
        <v>0.4</v>
      </c>
      <c r="P67" s="73">
        <f>P68</f>
        <v>20000000</v>
      </c>
      <c r="Q67" s="73">
        <f>Q68</f>
        <v>20000000</v>
      </c>
      <c r="R67" s="74">
        <f>R68</f>
        <v>20000000</v>
      </c>
      <c r="S67" s="186">
        <v>0.4</v>
      </c>
      <c r="T67" s="353">
        <f>T68</f>
        <v>20000000</v>
      </c>
      <c r="U67" s="353">
        <f>U68</f>
        <v>20000000</v>
      </c>
      <c r="V67" s="73">
        <f>V68</f>
        <v>20000000</v>
      </c>
      <c r="W67" s="31" t="s">
        <v>738</v>
      </c>
      <c r="X67" s="32"/>
      <c r="Y67" s="83">
        <v>1</v>
      </c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</row>
    <row r="68" spans="1:45" s="4" customFormat="1" ht="102" x14ac:dyDescent="0.25">
      <c r="A68" s="14" t="s">
        <v>979</v>
      </c>
      <c r="B68" s="14" t="s">
        <v>980</v>
      </c>
      <c r="C68" s="14" t="s">
        <v>103</v>
      </c>
      <c r="D68" s="14" t="s">
        <v>172</v>
      </c>
      <c r="E68" s="14"/>
      <c r="F68" s="16" t="s">
        <v>983</v>
      </c>
      <c r="G68" s="17"/>
      <c r="H68" s="17"/>
      <c r="I68" s="17"/>
      <c r="J68" s="14"/>
      <c r="K68" s="14"/>
      <c r="L68" s="16" t="s">
        <v>984</v>
      </c>
      <c r="M68" s="186">
        <v>0.4</v>
      </c>
      <c r="N68" s="186">
        <v>0.4</v>
      </c>
      <c r="O68" s="186">
        <v>0.4</v>
      </c>
      <c r="P68" s="273">
        <f>SUM(P69:P71)</f>
        <v>20000000</v>
      </c>
      <c r="Q68" s="273">
        <f>SUM(Q69:Q71)</f>
        <v>20000000</v>
      </c>
      <c r="R68" s="274">
        <f>SUM(R69:R71)</f>
        <v>20000000</v>
      </c>
      <c r="S68" s="186">
        <v>0.4</v>
      </c>
      <c r="T68" s="364">
        <f>SUM(T69:T71)</f>
        <v>20000000</v>
      </c>
      <c r="U68" s="364">
        <f>SUM(U69:U71)</f>
        <v>20000000</v>
      </c>
      <c r="V68" s="273">
        <f>SUM(V69:V71)</f>
        <v>20000000</v>
      </c>
      <c r="W68" s="16"/>
      <c r="X68" s="105" t="s">
        <v>107</v>
      </c>
      <c r="Y68" s="275">
        <v>2</v>
      </c>
      <c r="Z68" s="297"/>
      <c r="AA68" s="297"/>
      <c r="AB68" s="297"/>
      <c r="AC68" s="297"/>
      <c r="AD68" s="297"/>
      <c r="AE68" s="297"/>
      <c r="AF68" s="297"/>
      <c r="AG68" s="297"/>
      <c r="AH68" s="297"/>
      <c r="AI68" s="297"/>
      <c r="AJ68" s="297"/>
      <c r="AK68" s="297"/>
      <c r="AL68" s="297"/>
      <c r="AM68" s="297"/>
      <c r="AN68" s="297"/>
      <c r="AO68" s="297"/>
      <c r="AP68" s="297"/>
      <c r="AQ68" s="297"/>
      <c r="AR68" s="297"/>
      <c r="AS68" s="297"/>
    </row>
    <row r="69" spans="1:45" s="4" customFormat="1" ht="51" x14ac:dyDescent="0.25">
      <c r="A69" s="20"/>
      <c r="B69" s="20"/>
      <c r="C69" s="20"/>
      <c r="D69" s="20"/>
      <c r="E69" s="20"/>
      <c r="F69" s="67" t="s">
        <v>985</v>
      </c>
      <c r="G69" s="15"/>
      <c r="H69" s="15"/>
      <c r="I69" s="15"/>
      <c r="J69" s="20"/>
      <c r="K69" s="20"/>
      <c r="L69" s="67" t="s">
        <v>986</v>
      </c>
      <c r="M69" s="202" t="s">
        <v>593</v>
      </c>
      <c r="N69" s="202" t="s">
        <v>593</v>
      </c>
      <c r="O69" s="202" t="s">
        <v>593</v>
      </c>
      <c r="P69" s="80">
        <v>5000000</v>
      </c>
      <c r="Q69" s="80">
        <v>5000000</v>
      </c>
      <c r="R69" s="217">
        <v>5000000</v>
      </c>
      <c r="S69" s="202" t="s">
        <v>593</v>
      </c>
      <c r="T69" s="328">
        <v>5000000</v>
      </c>
      <c r="U69" s="328">
        <v>5000000</v>
      </c>
      <c r="V69" s="80">
        <v>5000000</v>
      </c>
      <c r="W69" s="16"/>
      <c r="X69" s="32"/>
      <c r="Y69" s="83">
        <v>3</v>
      </c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</row>
    <row r="70" spans="1:45" s="4" customFormat="1" ht="51" x14ac:dyDescent="0.25">
      <c r="A70" s="109" t="s">
        <v>979</v>
      </c>
      <c r="B70" s="109" t="s">
        <v>980</v>
      </c>
      <c r="C70" s="109" t="s">
        <v>103</v>
      </c>
      <c r="D70" s="109" t="s">
        <v>172</v>
      </c>
      <c r="E70" s="109" t="s">
        <v>523</v>
      </c>
      <c r="F70" s="67" t="s">
        <v>987</v>
      </c>
      <c r="G70" s="17"/>
      <c r="H70" s="17"/>
      <c r="I70" s="17"/>
      <c r="J70" s="14"/>
      <c r="K70" s="20"/>
      <c r="L70" s="67" t="s">
        <v>988</v>
      </c>
      <c r="M70" s="20" t="s">
        <v>763</v>
      </c>
      <c r="N70" s="20" t="s">
        <v>763</v>
      </c>
      <c r="O70" s="20" t="s">
        <v>763</v>
      </c>
      <c r="P70" s="80">
        <v>5000000</v>
      </c>
      <c r="Q70" s="80">
        <v>5000000</v>
      </c>
      <c r="R70" s="217">
        <v>5000000</v>
      </c>
      <c r="S70" s="20" t="s">
        <v>763</v>
      </c>
      <c r="T70" s="328">
        <v>5000000</v>
      </c>
      <c r="U70" s="328">
        <v>5000000</v>
      </c>
      <c r="V70" s="80">
        <v>5000000</v>
      </c>
      <c r="W70" s="16"/>
      <c r="X70" s="32" t="s">
        <v>107</v>
      </c>
      <c r="Y70" s="83">
        <v>3</v>
      </c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</row>
    <row r="71" spans="1:45" s="4" customFormat="1" ht="63.75" x14ac:dyDescent="0.25">
      <c r="A71" s="20"/>
      <c r="B71" s="20"/>
      <c r="C71" s="20"/>
      <c r="D71" s="20"/>
      <c r="E71" s="20"/>
      <c r="F71" s="89" t="s">
        <v>989</v>
      </c>
      <c r="G71" s="91"/>
      <c r="H71" s="91"/>
      <c r="I71" s="91"/>
      <c r="J71" s="51"/>
      <c r="K71" s="109"/>
      <c r="L71" s="67" t="s">
        <v>990</v>
      </c>
      <c r="M71" s="20" t="s">
        <v>497</v>
      </c>
      <c r="N71" s="20" t="s">
        <v>497</v>
      </c>
      <c r="O71" s="20" t="s">
        <v>497</v>
      </c>
      <c r="P71" s="270">
        <v>10000000</v>
      </c>
      <c r="Q71" s="270">
        <v>10000000</v>
      </c>
      <c r="R71" s="272">
        <v>10000000</v>
      </c>
      <c r="S71" s="20" t="s">
        <v>497</v>
      </c>
      <c r="T71" s="268">
        <v>10000000</v>
      </c>
      <c r="U71" s="268">
        <v>10000000</v>
      </c>
      <c r="V71" s="270">
        <v>10000000</v>
      </c>
      <c r="W71" s="90"/>
      <c r="X71" s="56"/>
      <c r="Y71" s="83">
        <v>3</v>
      </c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</row>
    <row r="72" spans="1:45" s="4" customFormat="1" ht="38.25" x14ac:dyDescent="0.25">
      <c r="A72" s="87">
        <v>2</v>
      </c>
      <c r="B72" s="88">
        <v>9</v>
      </c>
      <c r="C72" s="88">
        <v>3</v>
      </c>
      <c r="D72" s="89"/>
      <c r="E72" s="89"/>
      <c r="F72" s="535" t="s">
        <v>991</v>
      </c>
      <c r="G72" s="535" t="s">
        <v>734</v>
      </c>
      <c r="H72" s="535" t="s">
        <v>735</v>
      </c>
      <c r="I72" s="91" t="s">
        <v>736</v>
      </c>
      <c r="J72" s="116">
        <v>2.4299999999999999E-2</v>
      </c>
      <c r="K72" s="51"/>
      <c r="L72" s="16" t="s">
        <v>992</v>
      </c>
      <c r="M72" s="14" t="s">
        <v>993</v>
      </c>
      <c r="N72" s="14" t="s">
        <v>993</v>
      </c>
      <c r="O72" s="14" t="s">
        <v>993</v>
      </c>
      <c r="P72" s="93">
        <f>P76+P81</f>
        <v>80000000</v>
      </c>
      <c r="Q72" s="93">
        <f>Q76+Q81</f>
        <v>80000000</v>
      </c>
      <c r="R72" s="94">
        <f>R76+R81</f>
        <v>80000000</v>
      </c>
      <c r="S72" s="14" t="s">
        <v>993</v>
      </c>
      <c r="T72" s="354">
        <f>T76+T81</f>
        <v>80000000</v>
      </c>
      <c r="U72" s="354">
        <f>U76+U81</f>
        <v>80000000</v>
      </c>
      <c r="V72" s="93">
        <f>V76+V81</f>
        <v>80000000</v>
      </c>
      <c r="W72" s="535" t="s">
        <v>738</v>
      </c>
      <c r="X72" s="56"/>
      <c r="Y72" s="83">
        <v>1</v>
      </c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</row>
    <row r="73" spans="1:45" s="4" customFormat="1" ht="38.25" x14ac:dyDescent="0.25">
      <c r="A73" s="95"/>
      <c r="B73" s="96"/>
      <c r="C73" s="96"/>
      <c r="D73" s="97"/>
      <c r="E73" s="97"/>
      <c r="F73" s="546"/>
      <c r="G73" s="546"/>
      <c r="H73" s="546"/>
      <c r="I73" s="98"/>
      <c r="J73" s="57"/>
      <c r="K73" s="57"/>
      <c r="L73" s="16" t="s">
        <v>994</v>
      </c>
      <c r="M73" s="14" t="s">
        <v>995</v>
      </c>
      <c r="N73" s="14" t="s">
        <v>995</v>
      </c>
      <c r="O73" s="14" t="s">
        <v>995</v>
      </c>
      <c r="P73" s="100"/>
      <c r="Q73" s="100"/>
      <c r="R73" s="101"/>
      <c r="S73" s="14" t="s">
        <v>995</v>
      </c>
      <c r="T73" s="355"/>
      <c r="U73" s="355"/>
      <c r="V73" s="100"/>
      <c r="W73" s="546"/>
      <c r="X73" s="60"/>
      <c r="Y73" s="83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</row>
    <row r="74" spans="1:45" s="4" customFormat="1" ht="38.25" x14ac:dyDescent="0.25">
      <c r="A74" s="95"/>
      <c r="B74" s="96"/>
      <c r="C74" s="96"/>
      <c r="D74" s="97"/>
      <c r="E74" s="97"/>
      <c r="F74" s="546"/>
      <c r="G74" s="98"/>
      <c r="H74" s="61"/>
      <c r="I74" s="61"/>
      <c r="J74" s="57"/>
      <c r="K74" s="57"/>
      <c r="L74" s="16" t="s">
        <v>996</v>
      </c>
      <c r="M74" s="14" t="s">
        <v>997</v>
      </c>
      <c r="N74" s="14" t="s">
        <v>997</v>
      </c>
      <c r="O74" s="14" t="s">
        <v>997</v>
      </c>
      <c r="P74" s="100"/>
      <c r="Q74" s="100"/>
      <c r="R74" s="101"/>
      <c r="S74" s="14" t="s">
        <v>997</v>
      </c>
      <c r="T74" s="355"/>
      <c r="U74" s="355"/>
      <c r="V74" s="100"/>
      <c r="W74" s="546"/>
      <c r="X74" s="60"/>
      <c r="Y74" s="83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</row>
    <row r="75" spans="1:45" s="4" customFormat="1" ht="38.25" x14ac:dyDescent="0.25">
      <c r="A75" s="118"/>
      <c r="B75" s="119"/>
      <c r="C75" s="119"/>
      <c r="D75" s="141"/>
      <c r="E75" s="141"/>
      <c r="F75" s="42"/>
      <c r="G75" s="43"/>
      <c r="H75" s="42"/>
      <c r="I75" s="42"/>
      <c r="J75" s="41"/>
      <c r="K75" s="41"/>
      <c r="L75" s="16" t="s">
        <v>998</v>
      </c>
      <c r="M75" s="14" t="s">
        <v>999</v>
      </c>
      <c r="N75" s="14" t="s">
        <v>999</v>
      </c>
      <c r="O75" s="14" t="s">
        <v>999</v>
      </c>
      <c r="P75" s="122"/>
      <c r="Q75" s="122"/>
      <c r="R75" s="123"/>
      <c r="S75" s="14" t="s">
        <v>999</v>
      </c>
      <c r="T75" s="356"/>
      <c r="U75" s="356"/>
      <c r="V75" s="122"/>
      <c r="W75" s="536"/>
      <c r="X75" s="50"/>
      <c r="Y75" s="83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</row>
    <row r="76" spans="1:45" s="4" customFormat="1" ht="127.5" x14ac:dyDescent="0.25">
      <c r="A76" s="70">
        <v>2</v>
      </c>
      <c r="B76" s="71">
        <v>9</v>
      </c>
      <c r="C76" s="71">
        <v>3</v>
      </c>
      <c r="D76" s="72">
        <v>2.0099999999999998</v>
      </c>
      <c r="E76" s="67"/>
      <c r="F76" s="16" t="s">
        <v>1000</v>
      </c>
      <c r="G76" s="17"/>
      <c r="H76" s="17"/>
      <c r="I76" s="17"/>
      <c r="J76" s="14"/>
      <c r="K76" s="14"/>
      <c r="L76" s="16" t="s">
        <v>1001</v>
      </c>
      <c r="M76" s="186" t="s">
        <v>1002</v>
      </c>
      <c r="N76" s="186" t="s">
        <v>1002</v>
      </c>
      <c r="O76" s="186" t="s">
        <v>1002</v>
      </c>
      <c r="P76" s="73">
        <f>SUM(P77:P80)</f>
        <v>55000000</v>
      </c>
      <c r="Q76" s="73">
        <f>SUM(Q77:Q80)</f>
        <v>55000000</v>
      </c>
      <c r="R76" s="74">
        <f>SUM(R77:R80)</f>
        <v>55000000</v>
      </c>
      <c r="S76" s="186" t="s">
        <v>1002</v>
      </c>
      <c r="T76" s="353">
        <f>SUM(T77:T80)</f>
        <v>55000000</v>
      </c>
      <c r="U76" s="353">
        <f>SUM(U77:U80)</f>
        <v>55000000</v>
      </c>
      <c r="V76" s="73">
        <f>SUM(V77:V80)</f>
        <v>55000000</v>
      </c>
      <c r="W76" s="31"/>
      <c r="X76" s="32"/>
      <c r="Y76" s="83">
        <v>2</v>
      </c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</row>
    <row r="77" spans="1:45" s="4" customFormat="1" ht="38.25" x14ac:dyDescent="0.25">
      <c r="A77" s="64">
        <v>2</v>
      </c>
      <c r="B77" s="65">
        <v>9</v>
      </c>
      <c r="C77" s="65">
        <v>3</v>
      </c>
      <c r="D77" s="66">
        <v>2.0099999999999998</v>
      </c>
      <c r="E77" s="65">
        <v>1</v>
      </c>
      <c r="F77" s="67" t="s">
        <v>1003</v>
      </c>
      <c r="G77" s="17"/>
      <c r="H77" s="17"/>
      <c r="I77" s="17"/>
      <c r="J77" s="14"/>
      <c r="K77" s="20"/>
      <c r="L77" s="67" t="s">
        <v>1004</v>
      </c>
      <c r="M77" s="20" t="s">
        <v>66</v>
      </c>
      <c r="N77" s="20" t="s">
        <v>66</v>
      </c>
      <c r="O77" s="20" t="s">
        <v>66</v>
      </c>
      <c r="P77" s="80">
        <v>15000000</v>
      </c>
      <c r="Q77" s="80">
        <v>15000000</v>
      </c>
      <c r="R77" s="217">
        <v>15000000</v>
      </c>
      <c r="S77" s="20" t="s">
        <v>66</v>
      </c>
      <c r="T77" s="328">
        <v>15000000</v>
      </c>
      <c r="U77" s="328">
        <v>15000000</v>
      </c>
      <c r="V77" s="80">
        <v>15000000</v>
      </c>
      <c r="W77" s="16"/>
      <c r="X77" s="32" t="s">
        <v>107</v>
      </c>
      <c r="Y77" s="83">
        <v>3</v>
      </c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</row>
    <row r="78" spans="1:45" s="4" customFormat="1" ht="38.25" x14ac:dyDescent="0.25">
      <c r="A78" s="64">
        <v>2</v>
      </c>
      <c r="B78" s="65">
        <v>9</v>
      </c>
      <c r="C78" s="65">
        <v>3</v>
      </c>
      <c r="D78" s="66">
        <v>2.0099999999999998</v>
      </c>
      <c r="E78" s="300" t="s">
        <v>103</v>
      </c>
      <c r="F78" s="67" t="s">
        <v>1005</v>
      </c>
      <c r="G78" s="17"/>
      <c r="H78" s="17"/>
      <c r="I78" s="17"/>
      <c r="J78" s="14"/>
      <c r="K78" s="20"/>
      <c r="L78" s="67" t="s">
        <v>1006</v>
      </c>
      <c r="M78" s="20" t="s">
        <v>66</v>
      </c>
      <c r="N78" s="20" t="s">
        <v>66</v>
      </c>
      <c r="O78" s="20" t="s">
        <v>66</v>
      </c>
      <c r="P78" s="80">
        <v>15000000</v>
      </c>
      <c r="Q78" s="80">
        <v>15000000</v>
      </c>
      <c r="R78" s="217">
        <v>15000000</v>
      </c>
      <c r="S78" s="20" t="s">
        <v>66</v>
      </c>
      <c r="T78" s="328">
        <v>15000000</v>
      </c>
      <c r="U78" s="328">
        <v>15000000</v>
      </c>
      <c r="V78" s="80">
        <v>15000000</v>
      </c>
      <c r="W78" s="16"/>
      <c r="X78" s="32" t="s">
        <v>107</v>
      </c>
      <c r="Y78" s="83">
        <v>3</v>
      </c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</row>
    <row r="79" spans="1:45" s="4" customFormat="1" ht="38.25" x14ac:dyDescent="0.25">
      <c r="A79" s="64">
        <v>2</v>
      </c>
      <c r="B79" s="65">
        <v>9</v>
      </c>
      <c r="C79" s="65">
        <v>3</v>
      </c>
      <c r="D79" s="66">
        <v>2.0099999999999998</v>
      </c>
      <c r="E79" s="65">
        <v>4</v>
      </c>
      <c r="F79" s="141" t="s">
        <v>1007</v>
      </c>
      <c r="G79" s="43"/>
      <c r="H79" s="43"/>
      <c r="I79" s="43"/>
      <c r="J79" s="41"/>
      <c r="K79" s="189"/>
      <c r="L79" s="301" t="s">
        <v>1007</v>
      </c>
      <c r="M79" s="302" t="s">
        <v>48</v>
      </c>
      <c r="N79" s="302" t="s">
        <v>48</v>
      </c>
      <c r="O79" s="302" t="s">
        <v>48</v>
      </c>
      <c r="P79" s="80">
        <v>20000000</v>
      </c>
      <c r="Q79" s="80">
        <v>20000000</v>
      </c>
      <c r="R79" s="217">
        <v>20000000</v>
      </c>
      <c r="S79" s="302" t="s">
        <v>48</v>
      </c>
      <c r="T79" s="328">
        <v>20000000</v>
      </c>
      <c r="U79" s="328">
        <v>20000000</v>
      </c>
      <c r="V79" s="80">
        <v>20000000</v>
      </c>
      <c r="W79" s="16"/>
      <c r="X79" s="32" t="s">
        <v>107</v>
      </c>
      <c r="Y79" s="83">
        <v>3</v>
      </c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</row>
    <row r="80" spans="1:45" s="4" customFormat="1" ht="51" x14ac:dyDescent="0.25">
      <c r="A80" s="64">
        <v>2</v>
      </c>
      <c r="B80" s="65">
        <v>9</v>
      </c>
      <c r="C80" s="65">
        <v>3</v>
      </c>
      <c r="D80" s="66">
        <v>2.0099999999999998</v>
      </c>
      <c r="E80" s="300" t="s">
        <v>529</v>
      </c>
      <c r="F80" s="67" t="s">
        <v>1008</v>
      </c>
      <c r="G80" s="17"/>
      <c r="H80" s="17"/>
      <c r="I80" s="17"/>
      <c r="J80" s="14"/>
      <c r="K80" s="20"/>
      <c r="L80" s="67" t="s">
        <v>1009</v>
      </c>
      <c r="M80" s="20" t="s">
        <v>593</v>
      </c>
      <c r="N80" s="20" t="s">
        <v>593</v>
      </c>
      <c r="O80" s="20" t="s">
        <v>593</v>
      </c>
      <c r="P80" s="68">
        <v>5000000</v>
      </c>
      <c r="Q80" s="68">
        <v>5000000</v>
      </c>
      <c r="R80" s="69">
        <v>5000000</v>
      </c>
      <c r="S80" s="20" t="s">
        <v>593</v>
      </c>
      <c r="T80" s="357">
        <v>5000000</v>
      </c>
      <c r="U80" s="357">
        <v>5000000</v>
      </c>
      <c r="V80" s="68">
        <v>5000000</v>
      </c>
      <c r="W80" s="31"/>
      <c r="X80" s="32" t="s">
        <v>107</v>
      </c>
      <c r="Y80" s="83">
        <v>3</v>
      </c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</row>
    <row r="81" spans="1:45" s="4" customFormat="1" ht="76.5" x14ac:dyDescent="0.25">
      <c r="A81" s="87">
        <v>2</v>
      </c>
      <c r="B81" s="88">
        <v>9</v>
      </c>
      <c r="C81" s="88">
        <v>3</v>
      </c>
      <c r="D81" s="114">
        <v>2.04</v>
      </c>
      <c r="E81" s="89"/>
      <c r="F81" s="535" t="s">
        <v>1010</v>
      </c>
      <c r="G81" s="91"/>
      <c r="H81" s="91"/>
      <c r="I81" s="91"/>
      <c r="J81" s="51"/>
      <c r="K81" s="14"/>
      <c r="L81" s="16" t="s">
        <v>1011</v>
      </c>
      <c r="M81" s="186" t="s">
        <v>497</v>
      </c>
      <c r="N81" s="186" t="s">
        <v>497</v>
      </c>
      <c r="O81" s="186" t="s">
        <v>497</v>
      </c>
      <c r="P81" s="93">
        <f>SUM(P83:P84)</f>
        <v>25000000</v>
      </c>
      <c r="Q81" s="93">
        <f>SUM(Q83:Q84)</f>
        <v>25000000</v>
      </c>
      <c r="R81" s="94">
        <f>SUM(R83:R84)</f>
        <v>25000000</v>
      </c>
      <c r="S81" s="186" t="s">
        <v>497</v>
      </c>
      <c r="T81" s="354">
        <f>SUM(T83:T84)</f>
        <v>25000000</v>
      </c>
      <c r="U81" s="354">
        <f>SUM(U83:U84)</f>
        <v>25000000</v>
      </c>
      <c r="V81" s="93">
        <f>SUM(V83:V84)</f>
        <v>25000000</v>
      </c>
      <c r="W81" s="175"/>
      <c r="X81" s="56"/>
      <c r="Y81" s="83">
        <v>2</v>
      </c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</row>
    <row r="82" spans="1:45" s="4" customFormat="1" ht="258" customHeight="1" x14ac:dyDescent="0.25">
      <c r="A82" s="118"/>
      <c r="B82" s="119"/>
      <c r="C82" s="119"/>
      <c r="D82" s="120"/>
      <c r="E82" s="141"/>
      <c r="F82" s="536"/>
      <c r="G82" s="43"/>
      <c r="H82" s="43"/>
      <c r="I82" s="43"/>
      <c r="J82" s="41"/>
      <c r="K82" s="14"/>
      <c r="L82" s="16" t="s">
        <v>1012</v>
      </c>
      <c r="M82" s="186" t="s">
        <v>1013</v>
      </c>
      <c r="N82" s="186" t="s">
        <v>1013</v>
      </c>
      <c r="O82" s="186" t="s">
        <v>1013</v>
      </c>
      <c r="P82" s="122"/>
      <c r="Q82" s="122"/>
      <c r="R82" s="123"/>
      <c r="S82" s="186" t="s">
        <v>1013</v>
      </c>
      <c r="T82" s="356"/>
      <c r="U82" s="356"/>
      <c r="V82" s="122"/>
      <c r="W82" s="49"/>
      <c r="X82" s="50"/>
      <c r="Y82" s="83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</row>
    <row r="83" spans="1:45" s="4" customFormat="1" ht="38.25" x14ac:dyDescent="0.25">
      <c r="A83" s="64">
        <v>2</v>
      </c>
      <c r="B83" s="65">
        <v>9</v>
      </c>
      <c r="C83" s="65">
        <v>3</v>
      </c>
      <c r="D83" s="66">
        <v>2.04</v>
      </c>
      <c r="E83" s="65">
        <v>1</v>
      </c>
      <c r="F83" s="67" t="s">
        <v>1014</v>
      </c>
      <c r="G83" s="17"/>
      <c r="H83" s="17"/>
      <c r="I83" s="17"/>
      <c r="J83" s="14"/>
      <c r="K83" s="20"/>
      <c r="L83" s="67" t="s">
        <v>1015</v>
      </c>
      <c r="M83" s="20" t="s">
        <v>48</v>
      </c>
      <c r="N83" s="20" t="s">
        <v>48</v>
      </c>
      <c r="O83" s="20" t="s">
        <v>48</v>
      </c>
      <c r="P83" s="80">
        <v>10000000</v>
      </c>
      <c r="Q83" s="80">
        <v>10000000</v>
      </c>
      <c r="R83" s="217">
        <v>10000000</v>
      </c>
      <c r="S83" s="20" t="s">
        <v>48</v>
      </c>
      <c r="T83" s="328">
        <v>10000000</v>
      </c>
      <c r="U83" s="328">
        <v>10000000</v>
      </c>
      <c r="V83" s="80">
        <v>10000000</v>
      </c>
      <c r="W83" s="31"/>
      <c r="X83" s="32" t="s">
        <v>107</v>
      </c>
      <c r="Y83" s="83">
        <v>3</v>
      </c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</row>
    <row r="84" spans="1:45" s="4" customFormat="1" ht="89.25" x14ac:dyDescent="0.25">
      <c r="A84" s="64">
        <v>2</v>
      </c>
      <c r="B84" s="65">
        <v>9</v>
      </c>
      <c r="C84" s="65">
        <v>3</v>
      </c>
      <c r="D84" s="66">
        <v>2.04</v>
      </c>
      <c r="E84" s="65">
        <v>2</v>
      </c>
      <c r="F84" s="67" t="s">
        <v>1016</v>
      </c>
      <c r="G84" s="17"/>
      <c r="H84" s="17"/>
      <c r="I84" s="17"/>
      <c r="J84" s="14"/>
      <c r="K84" s="20"/>
      <c r="L84" s="303" t="s">
        <v>1017</v>
      </c>
      <c r="M84" s="20" t="s">
        <v>69</v>
      </c>
      <c r="N84" s="20" t="s">
        <v>69</v>
      </c>
      <c r="O84" s="20" t="s">
        <v>69</v>
      </c>
      <c r="P84" s="80">
        <v>15000000</v>
      </c>
      <c r="Q84" s="80">
        <v>15000000</v>
      </c>
      <c r="R84" s="217">
        <v>15000000</v>
      </c>
      <c r="S84" s="20" t="s">
        <v>69</v>
      </c>
      <c r="T84" s="328">
        <v>15000000</v>
      </c>
      <c r="U84" s="328">
        <v>15000000</v>
      </c>
      <c r="V84" s="80">
        <v>15000000</v>
      </c>
      <c r="W84" s="31"/>
      <c r="X84" s="32" t="s">
        <v>107</v>
      </c>
      <c r="Y84" s="83">
        <v>3</v>
      </c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</row>
    <row r="85" spans="1:45" s="4" customFormat="1" ht="140.25" x14ac:dyDescent="0.25">
      <c r="A85" s="70">
        <v>2</v>
      </c>
      <c r="B85" s="71">
        <v>9</v>
      </c>
      <c r="C85" s="71">
        <v>4</v>
      </c>
      <c r="D85" s="67"/>
      <c r="E85" s="67"/>
      <c r="F85" s="16" t="s">
        <v>1018</v>
      </c>
      <c r="G85" s="17" t="s">
        <v>734</v>
      </c>
      <c r="H85" s="17" t="s">
        <v>735</v>
      </c>
      <c r="I85" s="17" t="s">
        <v>736</v>
      </c>
      <c r="J85" s="92">
        <v>2.4299999999999999E-2</v>
      </c>
      <c r="K85" s="14"/>
      <c r="L85" s="16" t="s">
        <v>1019</v>
      </c>
      <c r="M85" s="186">
        <v>0.5</v>
      </c>
      <c r="N85" s="186">
        <v>0.5</v>
      </c>
      <c r="O85" s="186">
        <v>0.5</v>
      </c>
      <c r="P85" s="73">
        <f>P86+P88</f>
        <v>120000000</v>
      </c>
      <c r="Q85" s="73">
        <f>Q86+Q88</f>
        <v>120000000</v>
      </c>
      <c r="R85" s="74">
        <f>R86+R88</f>
        <v>120000000</v>
      </c>
      <c r="S85" s="186">
        <v>0.5</v>
      </c>
      <c r="T85" s="353">
        <f>T86+T88</f>
        <v>120000000</v>
      </c>
      <c r="U85" s="353">
        <f>U86+U88</f>
        <v>120000000</v>
      </c>
      <c r="V85" s="73">
        <f>V86+V88</f>
        <v>120000000</v>
      </c>
      <c r="W85" s="31" t="s">
        <v>738</v>
      </c>
      <c r="X85" s="32"/>
      <c r="Y85" s="83">
        <v>1</v>
      </c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</row>
    <row r="86" spans="1:45" s="4" customFormat="1" ht="66.599999999999994" customHeight="1" x14ac:dyDescent="0.25">
      <c r="A86" s="70">
        <v>2</v>
      </c>
      <c r="B86" s="71">
        <v>9</v>
      </c>
      <c r="C86" s="71">
        <v>4</v>
      </c>
      <c r="D86" s="72">
        <v>2.0099999999999998</v>
      </c>
      <c r="E86" s="67"/>
      <c r="F86" s="17" t="s">
        <v>1020</v>
      </c>
      <c r="G86" s="17"/>
      <c r="H86" s="17"/>
      <c r="I86" s="17"/>
      <c r="J86" s="14"/>
      <c r="K86" s="14"/>
      <c r="L86" s="16" t="s">
        <v>1021</v>
      </c>
      <c r="M86" s="186" t="s">
        <v>497</v>
      </c>
      <c r="N86" s="186" t="s">
        <v>497</v>
      </c>
      <c r="O86" s="186" t="s">
        <v>497</v>
      </c>
      <c r="P86" s="73">
        <f>P87</f>
        <v>60000000</v>
      </c>
      <c r="Q86" s="73">
        <f>Q87</f>
        <v>60000000</v>
      </c>
      <c r="R86" s="74">
        <f>R87</f>
        <v>60000000</v>
      </c>
      <c r="S86" s="186" t="s">
        <v>497</v>
      </c>
      <c r="T86" s="353">
        <f>T87</f>
        <v>60000000</v>
      </c>
      <c r="U86" s="353">
        <f>U87</f>
        <v>60000000</v>
      </c>
      <c r="V86" s="73">
        <f>V87</f>
        <v>60000000</v>
      </c>
      <c r="W86" s="31"/>
      <c r="X86" s="32" t="s">
        <v>107</v>
      </c>
      <c r="Y86" s="83">
        <v>2</v>
      </c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</row>
    <row r="87" spans="1:45" s="4" customFormat="1" ht="65.45" customHeight="1" x14ac:dyDescent="0.25">
      <c r="A87" s="64">
        <v>2</v>
      </c>
      <c r="B87" s="65">
        <v>9</v>
      </c>
      <c r="C87" s="65">
        <v>4</v>
      </c>
      <c r="D87" s="66">
        <v>2.0099999999999998</v>
      </c>
      <c r="E87" s="65">
        <v>1</v>
      </c>
      <c r="F87" s="67" t="s">
        <v>1022</v>
      </c>
      <c r="G87" s="17"/>
      <c r="H87" s="17"/>
      <c r="I87" s="17"/>
      <c r="J87" s="14"/>
      <c r="K87" s="20"/>
      <c r="L87" s="97" t="s">
        <v>1023</v>
      </c>
      <c r="M87" s="251" t="s">
        <v>48</v>
      </c>
      <c r="N87" s="251" t="s">
        <v>48</v>
      </c>
      <c r="O87" s="251" t="s">
        <v>48</v>
      </c>
      <c r="P87" s="304">
        <v>60000000</v>
      </c>
      <c r="Q87" s="304">
        <v>60000000</v>
      </c>
      <c r="R87" s="305">
        <v>60000000</v>
      </c>
      <c r="S87" s="251" t="s">
        <v>48</v>
      </c>
      <c r="T87" s="370">
        <v>60000000</v>
      </c>
      <c r="U87" s="370">
        <v>60000000</v>
      </c>
      <c r="V87" s="304">
        <v>60000000</v>
      </c>
      <c r="W87" s="31"/>
      <c r="X87" s="32" t="s">
        <v>107</v>
      </c>
      <c r="Y87" s="83">
        <v>3</v>
      </c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</row>
    <row r="88" spans="1:45" s="4" customFormat="1" ht="57" customHeight="1" x14ac:dyDescent="0.25">
      <c r="A88" s="87">
        <v>2</v>
      </c>
      <c r="B88" s="88">
        <v>9</v>
      </c>
      <c r="C88" s="88">
        <v>4</v>
      </c>
      <c r="D88" s="114">
        <v>2.02</v>
      </c>
      <c r="E88" s="89"/>
      <c r="F88" s="91" t="s">
        <v>1024</v>
      </c>
      <c r="G88" s="91"/>
      <c r="H88" s="91"/>
      <c r="I88" s="91"/>
      <c r="J88" s="51"/>
      <c r="K88" s="14"/>
      <c r="L88" s="16" t="s">
        <v>1025</v>
      </c>
      <c r="M88" s="186" t="s">
        <v>497</v>
      </c>
      <c r="N88" s="186" t="s">
        <v>497</v>
      </c>
      <c r="O88" s="186" t="s">
        <v>497</v>
      </c>
      <c r="P88" s="93">
        <f>SUM(P90:P91)</f>
        <v>60000000</v>
      </c>
      <c r="Q88" s="93">
        <f>SUM(Q90:Q91)</f>
        <v>60000000</v>
      </c>
      <c r="R88" s="94">
        <f>SUM(R90:R91)</f>
        <v>60000000</v>
      </c>
      <c r="S88" s="186" t="s">
        <v>497</v>
      </c>
      <c r="T88" s="354">
        <f>SUM(T90:T91)</f>
        <v>60000000</v>
      </c>
      <c r="U88" s="354">
        <f>SUM(U90:U91)</f>
        <v>60000000</v>
      </c>
      <c r="V88" s="93">
        <f>SUM(V90:V91)</f>
        <v>60000000</v>
      </c>
      <c r="W88" s="90"/>
      <c r="X88" s="56" t="s">
        <v>107</v>
      </c>
      <c r="Y88" s="83">
        <v>2</v>
      </c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</row>
    <row r="89" spans="1:45" s="4" customFormat="1" ht="87.6" customHeight="1" x14ac:dyDescent="0.25">
      <c r="A89" s="118"/>
      <c r="B89" s="119"/>
      <c r="C89" s="119"/>
      <c r="D89" s="120"/>
      <c r="E89" s="141"/>
      <c r="F89" s="43"/>
      <c r="G89" s="43"/>
      <c r="H89" s="43"/>
      <c r="I89" s="43"/>
      <c r="J89" s="41"/>
      <c r="K89" s="14"/>
      <c r="L89" s="16" t="s">
        <v>1026</v>
      </c>
      <c r="M89" s="186" t="s">
        <v>1002</v>
      </c>
      <c r="N89" s="186" t="s">
        <v>1002</v>
      </c>
      <c r="O89" s="186" t="s">
        <v>1002</v>
      </c>
      <c r="P89" s="122"/>
      <c r="Q89" s="122"/>
      <c r="R89" s="123"/>
      <c r="S89" s="186" t="s">
        <v>1002</v>
      </c>
      <c r="T89" s="356"/>
      <c r="U89" s="356"/>
      <c r="V89" s="122"/>
      <c r="W89" s="42"/>
      <c r="X89" s="50"/>
      <c r="Y89" s="83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</row>
    <row r="90" spans="1:45" s="4" customFormat="1" ht="70.5" customHeight="1" x14ac:dyDescent="0.25">
      <c r="A90" s="64">
        <v>2</v>
      </c>
      <c r="B90" s="65">
        <v>9</v>
      </c>
      <c r="C90" s="65">
        <v>4</v>
      </c>
      <c r="D90" s="66">
        <v>2.02</v>
      </c>
      <c r="E90" s="65">
        <v>1</v>
      </c>
      <c r="F90" s="67" t="s">
        <v>1027</v>
      </c>
      <c r="G90" s="17"/>
      <c r="H90" s="17"/>
      <c r="I90" s="17"/>
      <c r="J90" s="14"/>
      <c r="K90" s="20"/>
      <c r="L90" s="67" t="s">
        <v>1028</v>
      </c>
      <c r="M90" s="302" t="s">
        <v>66</v>
      </c>
      <c r="N90" s="302" t="s">
        <v>66</v>
      </c>
      <c r="O90" s="302" t="s">
        <v>66</v>
      </c>
      <c r="P90" s="306">
        <v>25000000</v>
      </c>
      <c r="Q90" s="306">
        <v>25000000</v>
      </c>
      <c r="R90" s="307">
        <v>25000000</v>
      </c>
      <c r="S90" s="302" t="s">
        <v>66</v>
      </c>
      <c r="T90" s="371">
        <v>25000000</v>
      </c>
      <c r="U90" s="371">
        <v>25000000</v>
      </c>
      <c r="V90" s="306">
        <v>25000000</v>
      </c>
      <c r="W90" s="49"/>
      <c r="X90" s="32" t="s">
        <v>107</v>
      </c>
      <c r="Y90" s="83">
        <v>3</v>
      </c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</row>
    <row r="91" spans="1:45" s="4" customFormat="1" ht="144" customHeight="1" x14ac:dyDescent="0.25">
      <c r="A91" s="64">
        <v>2</v>
      </c>
      <c r="B91" s="65">
        <v>9</v>
      </c>
      <c r="C91" s="65">
        <v>4</v>
      </c>
      <c r="D91" s="66">
        <v>2.02</v>
      </c>
      <c r="E91" s="65">
        <v>2</v>
      </c>
      <c r="F91" s="67" t="s">
        <v>1029</v>
      </c>
      <c r="G91" s="17"/>
      <c r="H91" s="17"/>
      <c r="I91" s="17"/>
      <c r="J91" s="14"/>
      <c r="K91" s="20"/>
      <c r="L91" s="303" t="s">
        <v>1030</v>
      </c>
      <c r="M91" s="20" t="s">
        <v>48</v>
      </c>
      <c r="N91" s="20" t="s">
        <v>48</v>
      </c>
      <c r="O91" s="20" t="s">
        <v>48</v>
      </c>
      <c r="P91" s="68">
        <v>35000000</v>
      </c>
      <c r="Q91" s="68">
        <v>35000000</v>
      </c>
      <c r="R91" s="69">
        <v>35000000</v>
      </c>
      <c r="S91" s="20" t="s">
        <v>48</v>
      </c>
      <c r="T91" s="357">
        <v>35000000</v>
      </c>
      <c r="U91" s="357">
        <v>35000000</v>
      </c>
      <c r="V91" s="68">
        <v>35000000</v>
      </c>
      <c r="W91" s="31"/>
      <c r="X91" s="32" t="s">
        <v>107</v>
      </c>
      <c r="Y91" s="83">
        <v>3</v>
      </c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</row>
    <row r="92" spans="1:45" s="4" customFormat="1" ht="141.6" customHeight="1" x14ac:dyDescent="0.25">
      <c r="A92" s="70">
        <v>2</v>
      </c>
      <c r="B92" s="71">
        <v>9</v>
      </c>
      <c r="C92" s="71">
        <v>5</v>
      </c>
      <c r="D92" s="67"/>
      <c r="E92" s="67"/>
      <c r="F92" s="16" t="s">
        <v>1031</v>
      </c>
      <c r="G92" s="17" t="s">
        <v>734</v>
      </c>
      <c r="H92" s="17" t="s">
        <v>735</v>
      </c>
      <c r="I92" s="17" t="s">
        <v>736</v>
      </c>
      <c r="J92" s="92">
        <v>2.4299999999999999E-2</v>
      </c>
      <c r="K92" s="14"/>
      <c r="L92" s="16" t="s">
        <v>1032</v>
      </c>
      <c r="M92" s="186">
        <v>0.9</v>
      </c>
      <c r="N92" s="186">
        <v>0.9</v>
      </c>
      <c r="O92" s="186">
        <v>0.9</v>
      </c>
      <c r="P92" s="73">
        <f>P93</f>
        <v>50000000</v>
      </c>
      <c r="Q92" s="73">
        <f>Q93</f>
        <v>50000000</v>
      </c>
      <c r="R92" s="74">
        <f>R93</f>
        <v>50000000</v>
      </c>
      <c r="S92" s="186">
        <v>0.9</v>
      </c>
      <c r="T92" s="353">
        <f>T93</f>
        <v>50000000</v>
      </c>
      <c r="U92" s="353">
        <f>U93</f>
        <v>50000000</v>
      </c>
      <c r="V92" s="73">
        <f>V93</f>
        <v>50000000</v>
      </c>
      <c r="W92" s="31" t="s">
        <v>738</v>
      </c>
      <c r="X92" s="32"/>
      <c r="Y92" s="83">
        <v>1</v>
      </c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</row>
    <row r="93" spans="1:45" s="4" customFormat="1" ht="51" x14ac:dyDescent="0.25">
      <c r="A93" s="70">
        <v>2</v>
      </c>
      <c r="B93" s="71">
        <v>9</v>
      </c>
      <c r="C93" s="71">
        <v>5</v>
      </c>
      <c r="D93" s="72">
        <v>2.0099999999999998</v>
      </c>
      <c r="E93" s="67"/>
      <c r="F93" s="17" t="s">
        <v>1033</v>
      </c>
      <c r="G93" s="17"/>
      <c r="H93" s="17"/>
      <c r="I93" s="17"/>
      <c r="J93" s="14"/>
      <c r="K93" s="14"/>
      <c r="L93" s="16" t="s">
        <v>1034</v>
      </c>
      <c r="M93" s="186" t="s">
        <v>1035</v>
      </c>
      <c r="N93" s="186" t="s">
        <v>1035</v>
      </c>
      <c r="O93" s="186" t="s">
        <v>1035</v>
      </c>
      <c r="P93" s="73">
        <f>SUM(P94:P95)</f>
        <v>50000000</v>
      </c>
      <c r="Q93" s="73">
        <f>SUM(Q94:Q95)</f>
        <v>50000000</v>
      </c>
      <c r="R93" s="74">
        <f>SUM(R94:R95)</f>
        <v>50000000</v>
      </c>
      <c r="S93" s="186" t="s">
        <v>1035</v>
      </c>
      <c r="T93" s="353">
        <f>SUM(T94:T95)</f>
        <v>50000000</v>
      </c>
      <c r="U93" s="353">
        <f>SUM(U94:U95)</f>
        <v>50000000</v>
      </c>
      <c r="V93" s="73">
        <f>SUM(V94:V95)</f>
        <v>50000000</v>
      </c>
      <c r="W93" s="31"/>
      <c r="X93" s="32"/>
      <c r="Y93" s="83">
        <v>2</v>
      </c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</row>
    <row r="94" spans="1:45" s="4" customFormat="1" ht="63.75" x14ac:dyDescent="0.25">
      <c r="A94" s="64">
        <v>2</v>
      </c>
      <c r="B94" s="65">
        <v>9</v>
      </c>
      <c r="C94" s="65">
        <v>5</v>
      </c>
      <c r="D94" s="66">
        <v>2.0099999999999998</v>
      </c>
      <c r="E94" s="65">
        <v>1</v>
      </c>
      <c r="F94" s="67" t="s">
        <v>1036</v>
      </c>
      <c r="G94" s="17"/>
      <c r="H94" s="17"/>
      <c r="I94" s="17"/>
      <c r="J94" s="14"/>
      <c r="K94" s="20"/>
      <c r="L94" s="67" t="s">
        <v>1037</v>
      </c>
      <c r="M94" s="20" t="s">
        <v>48</v>
      </c>
      <c r="N94" s="20" t="s">
        <v>48</v>
      </c>
      <c r="O94" s="20" t="s">
        <v>48</v>
      </c>
      <c r="P94" s="80">
        <v>20000000</v>
      </c>
      <c r="Q94" s="80">
        <v>20000000</v>
      </c>
      <c r="R94" s="217">
        <v>20000000</v>
      </c>
      <c r="S94" s="20" t="s">
        <v>48</v>
      </c>
      <c r="T94" s="328">
        <v>20000000</v>
      </c>
      <c r="U94" s="328">
        <v>20000000</v>
      </c>
      <c r="V94" s="80">
        <v>20000000</v>
      </c>
      <c r="W94" s="31"/>
      <c r="X94" s="32" t="s">
        <v>107</v>
      </c>
      <c r="Y94" s="83">
        <v>3</v>
      </c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</row>
    <row r="95" spans="1:45" s="4" customFormat="1" ht="76.5" x14ac:dyDescent="0.25">
      <c r="A95" s="167">
        <v>2</v>
      </c>
      <c r="B95" s="168">
        <v>9</v>
      </c>
      <c r="C95" s="168">
        <v>5</v>
      </c>
      <c r="D95" s="170">
        <v>2.0099999999999998</v>
      </c>
      <c r="E95" s="168">
        <v>5</v>
      </c>
      <c r="F95" s="89" t="s">
        <v>1038</v>
      </c>
      <c r="G95" s="91"/>
      <c r="H95" s="91"/>
      <c r="I95" s="91"/>
      <c r="J95" s="51"/>
      <c r="K95" s="109"/>
      <c r="L95" s="97" t="s">
        <v>1039</v>
      </c>
      <c r="M95" s="109" t="s">
        <v>48</v>
      </c>
      <c r="N95" s="109" t="s">
        <v>48</v>
      </c>
      <c r="O95" s="109" t="s">
        <v>48</v>
      </c>
      <c r="P95" s="270">
        <v>30000000</v>
      </c>
      <c r="Q95" s="270">
        <v>30000000</v>
      </c>
      <c r="R95" s="272">
        <v>30000000</v>
      </c>
      <c r="S95" s="109" t="s">
        <v>48</v>
      </c>
      <c r="T95" s="268">
        <v>30000000</v>
      </c>
      <c r="U95" s="268">
        <v>30000000</v>
      </c>
      <c r="V95" s="270">
        <v>30000000</v>
      </c>
      <c r="W95" s="175"/>
      <c r="X95" s="56" t="s">
        <v>107</v>
      </c>
      <c r="Y95" s="83">
        <v>3</v>
      </c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</row>
    <row r="96" spans="1:45" s="4" customForma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20"/>
      <c r="K96" s="20"/>
      <c r="L96" s="15"/>
      <c r="M96" s="15"/>
      <c r="N96" s="20"/>
      <c r="O96" s="20"/>
      <c r="P96" s="308"/>
      <c r="Q96" s="308"/>
      <c r="R96" s="309"/>
      <c r="S96" s="20"/>
      <c r="T96" s="372"/>
      <c r="U96" s="372"/>
      <c r="V96" s="308"/>
      <c r="W96" s="16"/>
      <c r="X96" s="20"/>
      <c r="Y96" s="28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s="4" customFormat="1" ht="25.5" x14ac:dyDescent="0.25">
      <c r="A97" s="206">
        <v>3</v>
      </c>
      <c r="B97" s="207">
        <v>27</v>
      </c>
      <c r="C97" s="208"/>
      <c r="D97" s="208"/>
      <c r="E97" s="208"/>
      <c r="F97" s="23" t="s">
        <v>1040</v>
      </c>
      <c r="G97" s="23"/>
      <c r="H97" s="23"/>
      <c r="I97" s="23"/>
      <c r="J97" s="21"/>
      <c r="K97" s="21"/>
      <c r="L97" s="208"/>
      <c r="M97" s="221"/>
      <c r="N97" s="221"/>
      <c r="O97" s="221"/>
      <c r="P97" s="222">
        <f>P99</f>
        <v>1873300000</v>
      </c>
      <c r="Q97" s="222">
        <f>Q99</f>
        <v>1873300000</v>
      </c>
      <c r="R97" s="223">
        <f>R99</f>
        <v>2177062900</v>
      </c>
      <c r="S97" s="221"/>
      <c r="T97" s="353">
        <f>T99</f>
        <v>2216476000</v>
      </c>
      <c r="U97" s="353">
        <f>U99</f>
        <v>3046476000</v>
      </c>
      <c r="V97" s="222">
        <f>V99</f>
        <v>2273000000</v>
      </c>
      <c r="W97" s="312"/>
      <c r="X97" s="27"/>
      <c r="Y97" s="83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</row>
    <row r="98" spans="1:45" s="4" customFormat="1" x14ac:dyDescent="0.25">
      <c r="A98" s="70"/>
      <c r="B98" s="143"/>
      <c r="C98" s="67"/>
      <c r="D98" s="67"/>
      <c r="E98" s="67"/>
      <c r="F98" s="17"/>
      <c r="G98" s="17"/>
      <c r="H98" s="17"/>
      <c r="I98" s="17"/>
      <c r="J98" s="14"/>
      <c r="K98" s="14"/>
      <c r="L98" s="67"/>
      <c r="M98" s="20"/>
      <c r="N98" s="20"/>
      <c r="O98" s="20"/>
      <c r="P98" s="73"/>
      <c r="Q98" s="73"/>
      <c r="R98" s="74"/>
      <c r="S98" s="20"/>
      <c r="T98" s="353"/>
      <c r="U98" s="353"/>
      <c r="V98" s="73"/>
      <c r="W98" s="239"/>
      <c r="X98" s="32"/>
      <c r="Y98" s="83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</row>
    <row r="99" spans="1:45" s="4" customFormat="1" ht="25.5" x14ac:dyDescent="0.25">
      <c r="A99" s="212"/>
      <c r="B99" s="212"/>
      <c r="C99" s="212"/>
      <c r="D99" s="212"/>
      <c r="E99" s="212"/>
      <c r="F99" s="34" t="s">
        <v>929</v>
      </c>
      <c r="G99" s="212"/>
      <c r="H99" s="34"/>
      <c r="I99" s="34"/>
      <c r="J99" s="214"/>
      <c r="K99" s="33"/>
      <c r="L99" s="213"/>
      <c r="M99" s="227"/>
      <c r="N99" s="227"/>
      <c r="O99" s="227"/>
      <c r="P99" s="228">
        <f>P101+P115+P135+P146+P158+P152</f>
        <v>1873300000</v>
      </c>
      <c r="Q99" s="228">
        <f>Q101+Q115+Q135+Q146+Q158+Q152</f>
        <v>1873300000</v>
      </c>
      <c r="R99" s="229">
        <f>R101+R115+R135+R146+R158+R152</f>
        <v>2177062900</v>
      </c>
      <c r="S99" s="227"/>
      <c r="T99" s="353">
        <f>T101+T115+T135+T146+T158+T152</f>
        <v>2216476000</v>
      </c>
      <c r="U99" s="353">
        <f>U101+U115+U135+U146+U158+U152</f>
        <v>3046476000</v>
      </c>
      <c r="V99" s="228">
        <f>V101+V115+V135+V146+V158+V152</f>
        <v>2273000000</v>
      </c>
      <c r="W99" s="39"/>
      <c r="X99" s="40"/>
      <c r="Y99" s="83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</row>
    <row r="100" spans="1:45" s="4" customFormat="1" x14ac:dyDescent="0.25">
      <c r="A100" s="79"/>
      <c r="B100" s="79"/>
      <c r="C100" s="79"/>
      <c r="D100" s="79"/>
      <c r="E100" s="79"/>
      <c r="F100" s="17"/>
      <c r="G100" s="79"/>
      <c r="H100" s="17"/>
      <c r="I100" s="17"/>
      <c r="J100" s="53"/>
      <c r="K100" s="14"/>
      <c r="L100" s="290"/>
      <c r="M100" s="20"/>
      <c r="N100" s="20"/>
      <c r="O100" s="20"/>
      <c r="P100" s="313"/>
      <c r="Q100" s="313"/>
      <c r="R100" s="314"/>
      <c r="S100" s="20"/>
      <c r="T100" s="353"/>
      <c r="U100" s="353"/>
      <c r="V100" s="73"/>
      <c r="W100" s="31"/>
      <c r="X100" s="32"/>
      <c r="Y100" s="83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</row>
    <row r="101" spans="1:45" s="4" customFormat="1" ht="127.5" x14ac:dyDescent="0.25">
      <c r="A101" s="70">
        <v>3</v>
      </c>
      <c r="B101" s="143">
        <v>27</v>
      </c>
      <c r="C101" s="71">
        <v>2</v>
      </c>
      <c r="D101" s="67"/>
      <c r="E101" s="67"/>
      <c r="F101" s="16" t="s">
        <v>1041</v>
      </c>
      <c r="G101" s="17" t="s">
        <v>1042</v>
      </c>
      <c r="H101" s="17" t="s">
        <v>157</v>
      </c>
      <c r="I101" s="17" t="s">
        <v>158</v>
      </c>
      <c r="J101" s="92">
        <v>6.5000000000000002E-2</v>
      </c>
      <c r="K101" s="20"/>
      <c r="L101" s="17" t="s">
        <v>1043</v>
      </c>
      <c r="M101" s="186">
        <v>0.05</v>
      </c>
      <c r="N101" s="186">
        <v>0.05</v>
      </c>
      <c r="O101" s="186">
        <v>0.05</v>
      </c>
      <c r="P101" s="73">
        <f>P102+P105+P112+P109</f>
        <v>500000000</v>
      </c>
      <c r="Q101" s="73">
        <f>Q102+Q105+Q112+Q109</f>
        <v>500000000</v>
      </c>
      <c r="R101" s="74">
        <f>R102+R105+R112+R109</f>
        <v>498762900</v>
      </c>
      <c r="S101" s="186">
        <v>0.05</v>
      </c>
      <c r="T101" s="353">
        <f>T102+T105+T112+T109</f>
        <v>502316000</v>
      </c>
      <c r="U101" s="353">
        <f>U102+U105+U112+U109</f>
        <v>502316000</v>
      </c>
      <c r="V101" s="73">
        <f>V102+V105+V112+V109</f>
        <v>500000000</v>
      </c>
      <c r="W101" s="31"/>
      <c r="X101" s="32"/>
      <c r="Y101" s="83">
        <v>1</v>
      </c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</row>
    <row r="102" spans="1:45" s="4" customFormat="1" ht="38.25" x14ac:dyDescent="0.25">
      <c r="A102" s="70">
        <v>3</v>
      </c>
      <c r="B102" s="143">
        <v>27</v>
      </c>
      <c r="C102" s="71">
        <v>2</v>
      </c>
      <c r="D102" s="72">
        <v>2.0099999999999998</v>
      </c>
      <c r="E102" s="67"/>
      <c r="F102" s="17" t="s">
        <v>1044</v>
      </c>
      <c r="G102" s="17"/>
      <c r="H102" s="17"/>
      <c r="I102" s="17"/>
      <c r="J102" s="14"/>
      <c r="K102" s="14"/>
      <c r="L102" s="17" t="s">
        <v>1045</v>
      </c>
      <c r="M102" s="14" t="s">
        <v>1046</v>
      </c>
      <c r="N102" s="14" t="s">
        <v>1046</v>
      </c>
      <c r="O102" s="14" t="s">
        <v>1046</v>
      </c>
      <c r="P102" s="73">
        <f>SUM(P103:P104)</f>
        <v>177000000</v>
      </c>
      <c r="Q102" s="73">
        <f>SUM(Q103:Q104)</f>
        <v>177000000</v>
      </c>
      <c r="R102" s="74">
        <f>SUM(R103:R104)</f>
        <v>177000000</v>
      </c>
      <c r="S102" s="14" t="s">
        <v>1046</v>
      </c>
      <c r="T102" s="353">
        <f>SUM(T103:T104)</f>
        <v>177000000</v>
      </c>
      <c r="U102" s="353">
        <f>SUM(U103:U104)</f>
        <v>177000000</v>
      </c>
      <c r="V102" s="73">
        <f>SUM(V103:V104)</f>
        <v>177000000</v>
      </c>
      <c r="W102" s="31"/>
      <c r="X102" s="32"/>
      <c r="Y102" s="83">
        <v>2</v>
      </c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</row>
    <row r="103" spans="1:45" s="4" customFormat="1" ht="76.5" x14ac:dyDescent="0.25">
      <c r="A103" s="64"/>
      <c r="B103" s="85">
        <v>27</v>
      </c>
      <c r="C103" s="65">
        <v>2</v>
      </c>
      <c r="D103" s="66">
        <v>2.0099999999999998</v>
      </c>
      <c r="E103" s="168">
        <v>1</v>
      </c>
      <c r="F103" s="89" t="s">
        <v>1047</v>
      </c>
      <c r="G103" s="17"/>
      <c r="H103" s="17"/>
      <c r="I103" s="17"/>
      <c r="J103" s="14"/>
      <c r="K103" s="20"/>
      <c r="L103" s="315" t="s">
        <v>1048</v>
      </c>
      <c r="M103" s="20" t="s">
        <v>763</v>
      </c>
      <c r="N103" s="20" t="s">
        <v>763</v>
      </c>
      <c r="O103" s="20" t="s">
        <v>763</v>
      </c>
      <c r="P103" s="80">
        <v>22000000</v>
      </c>
      <c r="Q103" s="80">
        <v>22000000</v>
      </c>
      <c r="R103" s="217">
        <v>22000000</v>
      </c>
      <c r="S103" s="20" t="s">
        <v>763</v>
      </c>
      <c r="T103" s="328">
        <v>22000000</v>
      </c>
      <c r="U103" s="328">
        <v>22000000</v>
      </c>
      <c r="V103" s="80">
        <v>22000000</v>
      </c>
      <c r="W103" s="31"/>
      <c r="X103" s="32"/>
      <c r="Y103" s="83">
        <v>3</v>
      </c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</row>
    <row r="104" spans="1:45" s="4" customFormat="1" ht="38.25" x14ac:dyDescent="0.25">
      <c r="A104" s="64">
        <v>3</v>
      </c>
      <c r="B104" s="85">
        <v>27</v>
      </c>
      <c r="C104" s="65">
        <v>2</v>
      </c>
      <c r="D104" s="66">
        <v>2.0099999999999998</v>
      </c>
      <c r="E104" s="65">
        <v>2</v>
      </c>
      <c r="F104" s="67" t="s">
        <v>1049</v>
      </c>
      <c r="G104" s="17"/>
      <c r="H104" s="17"/>
      <c r="I104" s="17"/>
      <c r="J104" s="14"/>
      <c r="K104" s="20"/>
      <c r="L104" s="315" t="s">
        <v>1050</v>
      </c>
      <c r="M104" s="20" t="s">
        <v>763</v>
      </c>
      <c r="N104" s="20" t="s">
        <v>763</v>
      </c>
      <c r="O104" s="20" t="s">
        <v>763</v>
      </c>
      <c r="P104" s="80">
        <v>155000000</v>
      </c>
      <c r="Q104" s="80">
        <v>155000000</v>
      </c>
      <c r="R104" s="217">
        <v>155000000</v>
      </c>
      <c r="S104" s="20" t="s">
        <v>763</v>
      </c>
      <c r="T104" s="328">
        <v>155000000</v>
      </c>
      <c r="U104" s="328">
        <v>155000000</v>
      </c>
      <c r="V104" s="80">
        <v>155000000</v>
      </c>
      <c r="W104" s="31"/>
      <c r="X104" s="32"/>
      <c r="Y104" s="83">
        <v>3</v>
      </c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</row>
    <row r="105" spans="1:45" s="4" customFormat="1" ht="63.75" x14ac:dyDescent="0.25">
      <c r="A105" s="70">
        <v>3</v>
      </c>
      <c r="B105" s="143">
        <v>27</v>
      </c>
      <c r="C105" s="71">
        <v>2</v>
      </c>
      <c r="D105" s="72">
        <v>2.02</v>
      </c>
      <c r="E105" s="67"/>
      <c r="F105" s="17" t="s">
        <v>1051</v>
      </c>
      <c r="G105" s="17"/>
      <c r="H105" s="17"/>
      <c r="I105" s="17"/>
      <c r="J105" s="14"/>
      <c r="K105" s="14"/>
      <c r="L105" s="17" t="s">
        <v>1052</v>
      </c>
      <c r="M105" s="186">
        <v>1</v>
      </c>
      <c r="N105" s="186">
        <v>1</v>
      </c>
      <c r="O105" s="186">
        <v>1</v>
      </c>
      <c r="P105" s="73">
        <f>SUM(P106:P108)</f>
        <v>178000000</v>
      </c>
      <c r="Q105" s="73">
        <f>SUM(Q106:Q108)</f>
        <v>178000000</v>
      </c>
      <c r="R105" s="74">
        <f>SUM(R106:R108)</f>
        <v>177604000</v>
      </c>
      <c r="S105" s="186">
        <v>1</v>
      </c>
      <c r="T105" s="353">
        <f>SUM(T106:T108)</f>
        <v>177604000</v>
      </c>
      <c r="U105" s="353">
        <f>SUM(U106:U108)</f>
        <v>177604000</v>
      </c>
      <c r="V105" s="73">
        <f>SUM(V106:V108)</f>
        <v>178000000</v>
      </c>
      <c r="W105" s="31"/>
      <c r="X105" s="32"/>
      <c r="Y105" s="83">
        <v>2</v>
      </c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</row>
    <row r="106" spans="1:45" s="4" customFormat="1" ht="51" x14ac:dyDescent="0.25">
      <c r="A106" s="167">
        <v>3</v>
      </c>
      <c r="B106" s="169">
        <v>27</v>
      </c>
      <c r="C106" s="168">
        <v>2</v>
      </c>
      <c r="D106" s="66">
        <v>2.02</v>
      </c>
      <c r="E106" s="65">
        <v>1</v>
      </c>
      <c r="F106" s="67" t="s">
        <v>1053</v>
      </c>
      <c r="G106" s="17"/>
      <c r="H106" s="17"/>
      <c r="I106" s="17"/>
      <c r="J106" s="14"/>
      <c r="K106" s="20"/>
      <c r="L106" s="315" t="s">
        <v>1054</v>
      </c>
      <c r="M106" s="237" t="s">
        <v>1055</v>
      </c>
      <c r="N106" s="237" t="s">
        <v>1055</v>
      </c>
      <c r="O106" s="237" t="s">
        <v>1055</v>
      </c>
      <c r="P106" s="80">
        <v>85000000</v>
      </c>
      <c r="Q106" s="80">
        <v>85000000</v>
      </c>
      <c r="R106" s="217">
        <v>85000000</v>
      </c>
      <c r="S106" s="237" t="s">
        <v>1055</v>
      </c>
      <c r="T106" s="328">
        <v>85000000</v>
      </c>
      <c r="U106" s="328">
        <v>85000000</v>
      </c>
      <c r="V106" s="80">
        <v>85000000</v>
      </c>
      <c r="W106" s="175"/>
      <c r="X106" s="56"/>
      <c r="Y106" s="83">
        <v>3</v>
      </c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</row>
    <row r="107" spans="1:45" s="4" customFormat="1" ht="51" x14ac:dyDescent="0.25">
      <c r="A107" s="64">
        <v>3</v>
      </c>
      <c r="B107" s="85">
        <v>27</v>
      </c>
      <c r="C107" s="65">
        <v>2</v>
      </c>
      <c r="D107" s="66">
        <v>2.02</v>
      </c>
      <c r="E107" s="65">
        <v>2</v>
      </c>
      <c r="F107" s="67" t="s">
        <v>1056</v>
      </c>
      <c r="G107" s="17"/>
      <c r="H107" s="17"/>
      <c r="I107" s="17"/>
      <c r="J107" s="14"/>
      <c r="K107" s="20"/>
      <c r="L107" s="67" t="s">
        <v>1057</v>
      </c>
      <c r="M107" s="20" t="s">
        <v>497</v>
      </c>
      <c r="N107" s="20" t="s">
        <v>497</v>
      </c>
      <c r="O107" s="20" t="s">
        <v>497</v>
      </c>
      <c r="P107" s="80">
        <v>20000000</v>
      </c>
      <c r="Q107" s="80">
        <v>20000000</v>
      </c>
      <c r="R107" s="279">
        <v>19604000</v>
      </c>
      <c r="S107" s="20" t="s">
        <v>497</v>
      </c>
      <c r="T107" s="328">
        <v>19604000</v>
      </c>
      <c r="U107" s="328">
        <v>19604000</v>
      </c>
      <c r="V107" s="80">
        <v>20000000</v>
      </c>
      <c r="W107" s="31"/>
      <c r="X107" s="32"/>
      <c r="Y107" s="83">
        <v>3</v>
      </c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</row>
    <row r="108" spans="1:45" s="4" customFormat="1" ht="38.25" x14ac:dyDescent="0.25">
      <c r="A108" s="167">
        <v>3</v>
      </c>
      <c r="B108" s="169">
        <v>27</v>
      </c>
      <c r="C108" s="168">
        <v>2</v>
      </c>
      <c r="D108" s="316">
        <v>2.02</v>
      </c>
      <c r="E108" s="264">
        <v>3</v>
      </c>
      <c r="F108" s="97" t="s">
        <v>1058</v>
      </c>
      <c r="G108" s="98"/>
      <c r="H108" s="98"/>
      <c r="I108" s="98"/>
      <c r="J108" s="57"/>
      <c r="K108" s="251"/>
      <c r="L108" s="243" t="s">
        <v>1059</v>
      </c>
      <c r="M108" s="20" t="s">
        <v>497</v>
      </c>
      <c r="N108" s="20" t="s">
        <v>497</v>
      </c>
      <c r="O108" s="20" t="s">
        <v>497</v>
      </c>
      <c r="P108" s="277">
        <v>73000000</v>
      </c>
      <c r="Q108" s="277">
        <v>73000000</v>
      </c>
      <c r="R108" s="278">
        <v>73000000</v>
      </c>
      <c r="S108" s="20" t="s">
        <v>497</v>
      </c>
      <c r="T108" s="365">
        <v>73000000</v>
      </c>
      <c r="U108" s="365">
        <v>73000000</v>
      </c>
      <c r="V108" s="277">
        <v>73000000</v>
      </c>
      <c r="W108" s="175"/>
      <c r="X108" s="56"/>
      <c r="Y108" s="83">
        <v>3</v>
      </c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</row>
    <row r="109" spans="1:45" s="4" customFormat="1" ht="76.5" x14ac:dyDescent="0.25">
      <c r="A109" s="87"/>
      <c r="B109" s="138"/>
      <c r="C109" s="71"/>
      <c r="D109" s="72"/>
      <c r="E109" s="71"/>
      <c r="F109" s="16" t="s">
        <v>1060</v>
      </c>
      <c r="G109" s="17"/>
      <c r="H109" s="17"/>
      <c r="I109" s="17"/>
      <c r="J109" s="14"/>
      <c r="K109" s="14"/>
      <c r="L109" s="43" t="s">
        <v>1061</v>
      </c>
      <c r="M109" s="14" t="s">
        <v>31</v>
      </c>
      <c r="N109" s="14" t="s">
        <v>31</v>
      </c>
      <c r="O109" s="14" t="s">
        <v>31</v>
      </c>
      <c r="P109" s="317">
        <f>SUM(P110:P111)</f>
        <v>40000000</v>
      </c>
      <c r="Q109" s="317">
        <f>SUM(Q110:Q111)</f>
        <v>40000000</v>
      </c>
      <c r="R109" s="318">
        <f>SUM(R110:R111)</f>
        <v>40000000</v>
      </c>
      <c r="S109" s="14" t="s">
        <v>31</v>
      </c>
      <c r="T109" s="373">
        <f>SUM(T110:T111)</f>
        <v>40000000</v>
      </c>
      <c r="U109" s="373">
        <f>SUM(U110:U111)</f>
        <v>40000000</v>
      </c>
      <c r="V109" s="317">
        <f>SUM(V110:V111)</f>
        <v>40000000</v>
      </c>
      <c r="W109" s="175"/>
      <c r="X109" s="117"/>
      <c r="Y109" s="275">
        <v>2</v>
      </c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</row>
    <row r="110" spans="1:45" s="4" customFormat="1" ht="63.75" x14ac:dyDescent="0.25">
      <c r="A110" s="167"/>
      <c r="B110" s="169"/>
      <c r="C110" s="65"/>
      <c r="D110" s="66"/>
      <c r="E110" s="65"/>
      <c r="F110" s="67" t="s">
        <v>1062</v>
      </c>
      <c r="G110" s="17"/>
      <c r="H110" s="17"/>
      <c r="I110" s="17"/>
      <c r="J110" s="14"/>
      <c r="K110" s="20"/>
      <c r="L110" s="243" t="s">
        <v>1063</v>
      </c>
      <c r="M110" s="20" t="s">
        <v>763</v>
      </c>
      <c r="N110" s="20" t="s">
        <v>763</v>
      </c>
      <c r="O110" s="20" t="s">
        <v>763</v>
      </c>
      <c r="P110" s="277">
        <v>20000000</v>
      </c>
      <c r="Q110" s="277">
        <v>20000000</v>
      </c>
      <c r="R110" s="278">
        <v>20000000</v>
      </c>
      <c r="S110" s="20" t="s">
        <v>763</v>
      </c>
      <c r="T110" s="365">
        <v>20000000</v>
      </c>
      <c r="U110" s="365">
        <v>20000000</v>
      </c>
      <c r="V110" s="277">
        <v>20000000</v>
      </c>
      <c r="W110" s="175"/>
      <c r="X110" s="56"/>
      <c r="Y110" s="83">
        <v>3</v>
      </c>
      <c r="Z110" s="211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</row>
    <row r="111" spans="1:45" s="4" customFormat="1" ht="63.75" x14ac:dyDescent="0.25">
      <c r="A111" s="167"/>
      <c r="B111" s="169"/>
      <c r="C111" s="65"/>
      <c r="D111" s="66"/>
      <c r="E111" s="65"/>
      <c r="F111" s="67" t="s">
        <v>1064</v>
      </c>
      <c r="G111" s="17"/>
      <c r="H111" s="17"/>
      <c r="I111" s="17"/>
      <c r="J111" s="14"/>
      <c r="K111" s="20"/>
      <c r="L111" s="243" t="s">
        <v>1065</v>
      </c>
      <c r="M111" s="20" t="s">
        <v>763</v>
      </c>
      <c r="N111" s="20" t="s">
        <v>763</v>
      </c>
      <c r="O111" s="20" t="s">
        <v>763</v>
      </c>
      <c r="P111" s="80">
        <v>20000000</v>
      </c>
      <c r="Q111" s="80">
        <v>20000000</v>
      </c>
      <c r="R111" s="217">
        <v>20000000</v>
      </c>
      <c r="S111" s="20" t="s">
        <v>763</v>
      </c>
      <c r="T111" s="328">
        <v>20000000</v>
      </c>
      <c r="U111" s="328">
        <v>20000000</v>
      </c>
      <c r="V111" s="80">
        <v>20000000</v>
      </c>
      <c r="W111" s="175"/>
      <c r="X111" s="56"/>
      <c r="Y111" s="83">
        <v>3</v>
      </c>
      <c r="Z111" s="211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</row>
    <row r="112" spans="1:45" s="4" customFormat="1" ht="63.75" x14ac:dyDescent="0.25">
      <c r="A112" s="571">
        <v>3</v>
      </c>
      <c r="B112" s="571">
        <v>27</v>
      </c>
      <c r="C112" s="572">
        <v>2</v>
      </c>
      <c r="D112" s="573">
        <v>2.06</v>
      </c>
      <c r="E112" s="574"/>
      <c r="F112" s="535" t="s">
        <v>1066</v>
      </c>
      <c r="G112" s="17"/>
      <c r="H112" s="17"/>
      <c r="I112" s="17"/>
      <c r="J112" s="14"/>
      <c r="K112" s="14"/>
      <c r="L112" s="17" t="s">
        <v>1067</v>
      </c>
      <c r="M112" s="186" t="s">
        <v>1068</v>
      </c>
      <c r="N112" s="186" t="s">
        <v>1068</v>
      </c>
      <c r="O112" s="186" t="s">
        <v>1068</v>
      </c>
      <c r="P112" s="320">
        <f>SUM(P114)</f>
        <v>105000000</v>
      </c>
      <c r="Q112" s="320">
        <f>SUM(Q114)</f>
        <v>105000000</v>
      </c>
      <c r="R112" s="321">
        <f>SUM(R114)</f>
        <v>104158900</v>
      </c>
      <c r="S112" s="186" t="s">
        <v>1068</v>
      </c>
      <c r="T112" s="374">
        <f>SUM(T114)</f>
        <v>107712000</v>
      </c>
      <c r="U112" s="374">
        <f>SUM(U114)</f>
        <v>107712000</v>
      </c>
      <c r="V112" s="320">
        <f>SUM(V114)</f>
        <v>105000000</v>
      </c>
      <c r="W112" s="31"/>
      <c r="X112" s="32"/>
      <c r="Y112" s="83">
        <v>2</v>
      </c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</row>
    <row r="113" spans="1:45" s="4" customFormat="1" ht="63.75" x14ac:dyDescent="0.25">
      <c r="A113" s="536"/>
      <c r="B113" s="536"/>
      <c r="C113" s="536"/>
      <c r="D113" s="536"/>
      <c r="E113" s="536"/>
      <c r="F113" s="536"/>
      <c r="G113" s="17"/>
      <c r="H113" s="17"/>
      <c r="I113" s="17"/>
      <c r="J113" s="14"/>
      <c r="K113" s="14"/>
      <c r="L113" s="17" t="s">
        <v>1069</v>
      </c>
      <c r="M113" s="186" t="s">
        <v>1070</v>
      </c>
      <c r="N113" s="186" t="s">
        <v>1070</v>
      </c>
      <c r="O113" s="186" t="s">
        <v>1070</v>
      </c>
      <c r="P113" s="320"/>
      <c r="Q113" s="320"/>
      <c r="R113" s="321"/>
      <c r="S113" s="186" t="s">
        <v>1070</v>
      </c>
      <c r="T113" s="374"/>
      <c r="U113" s="374"/>
      <c r="V113" s="320"/>
      <c r="W113" s="31"/>
      <c r="X113" s="32"/>
      <c r="Y113" s="83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</row>
    <row r="114" spans="1:45" s="4" customFormat="1" ht="63.75" x14ac:dyDescent="0.25">
      <c r="A114" s="64">
        <v>3</v>
      </c>
      <c r="B114" s="85">
        <v>27</v>
      </c>
      <c r="C114" s="65">
        <v>2</v>
      </c>
      <c r="D114" s="66">
        <v>2.06</v>
      </c>
      <c r="E114" s="65">
        <v>2</v>
      </c>
      <c r="F114" s="67" t="s">
        <v>1071</v>
      </c>
      <c r="G114" s="17"/>
      <c r="H114" s="17"/>
      <c r="I114" s="17"/>
      <c r="J114" s="14"/>
      <c r="K114" s="20"/>
      <c r="L114" s="315" t="s">
        <v>1072</v>
      </c>
      <c r="M114" s="20" t="s">
        <v>1073</v>
      </c>
      <c r="N114" s="20" t="s">
        <v>1073</v>
      </c>
      <c r="O114" s="20" t="s">
        <v>1073</v>
      </c>
      <c r="P114" s="80">
        <v>105000000</v>
      </c>
      <c r="Q114" s="80">
        <v>105000000</v>
      </c>
      <c r="R114" s="279">
        <v>104158900</v>
      </c>
      <c r="S114" s="20" t="s">
        <v>1073</v>
      </c>
      <c r="T114" s="328">
        <f>104158900-29446900+33000000</f>
        <v>107712000</v>
      </c>
      <c r="U114" s="328">
        <f>104158900-29446900+33000000</f>
        <v>107712000</v>
      </c>
      <c r="V114" s="80">
        <v>105000000</v>
      </c>
      <c r="W114" s="31"/>
      <c r="X114" s="32"/>
      <c r="Y114" s="83">
        <v>3</v>
      </c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</row>
    <row r="115" spans="1:45" s="4" customFormat="1" ht="127.5" x14ac:dyDescent="0.25">
      <c r="A115" s="87">
        <v>3</v>
      </c>
      <c r="B115" s="138">
        <v>27</v>
      </c>
      <c r="C115" s="88">
        <v>3</v>
      </c>
      <c r="D115" s="89"/>
      <c r="E115" s="89"/>
      <c r="F115" s="90" t="s">
        <v>1074</v>
      </c>
      <c r="G115" s="91" t="s">
        <v>156</v>
      </c>
      <c r="H115" s="91" t="s">
        <v>157</v>
      </c>
      <c r="I115" s="17" t="s">
        <v>158</v>
      </c>
      <c r="J115" s="92">
        <v>6.5000000000000002E-2</v>
      </c>
      <c r="K115" s="51"/>
      <c r="L115" s="91" t="s">
        <v>1075</v>
      </c>
      <c r="M115" s="99">
        <v>0.02</v>
      </c>
      <c r="N115" s="99">
        <v>0.02</v>
      </c>
      <c r="O115" s="99">
        <v>0.02</v>
      </c>
      <c r="P115" s="93">
        <f>P119+P124+P133</f>
        <v>800300000</v>
      </c>
      <c r="Q115" s="93">
        <f>Q119+Q124+Q133</f>
        <v>800300000</v>
      </c>
      <c r="R115" s="94">
        <f>R119+R124+R133</f>
        <v>1100300000</v>
      </c>
      <c r="S115" s="99">
        <v>0.02</v>
      </c>
      <c r="T115" s="354">
        <f>T119+T124+T133</f>
        <v>1100300000</v>
      </c>
      <c r="U115" s="354">
        <f>U119+U124+U133</f>
        <v>1930300000</v>
      </c>
      <c r="V115" s="93">
        <f>V119+V124+V133</f>
        <v>1200000000</v>
      </c>
      <c r="W115" s="535" t="s">
        <v>161</v>
      </c>
      <c r="X115" s="56"/>
      <c r="Y115" s="83">
        <v>1</v>
      </c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</row>
    <row r="116" spans="1:45" s="4" customFormat="1" ht="102" x14ac:dyDescent="0.25">
      <c r="A116" s="95"/>
      <c r="B116" s="322"/>
      <c r="C116" s="96"/>
      <c r="D116" s="97"/>
      <c r="E116" s="97"/>
      <c r="F116" s="61"/>
      <c r="G116" s="98"/>
      <c r="H116" s="98"/>
      <c r="I116" s="17" t="s">
        <v>162</v>
      </c>
      <c r="J116" s="14" t="s">
        <v>163</v>
      </c>
      <c r="K116" s="57"/>
      <c r="L116" s="98"/>
      <c r="M116" s="102"/>
      <c r="N116" s="102"/>
      <c r="O116" s="102"/>
      <c r="P116" s="100"/>
      <c r="Q116" s="100"/>
      <c r="R116" s="101"/>
      <c r="S116" s="102"/>
      <c r="T116" s="355"/>
      <c r="U116" s="355"/>
      <c r="V116" s="100"/>
      <c r="W116" s="546"/>
      <c r="X116" s="60"/>
      <c r="Y116" s="83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</row>
    <row r="117" spans="1:45" s="4" customFormat="1" ht="76.5" x14ac:dyDescent="0.25">
      <c r="A117" s="95"/>
      <c r="B117" s="322"/>
      <c r="C117" s="96"/>
      <c r="D117" s="97"/>
      <c r="E117" s="97"/>
      <c r="F117" s="61"/>
      <c r="G117" s="98"/>
      <c r="H117" s="98"/>
      <c r="I117" s="17" t="s">
        <v>165</v>
      </c>
      <c r="J117" s="14" t="s">
        <v>166</v>
      </c>
      <c r="K117" s="57"/>
      <c r="L117" s="98"/>
      <c r="M117" s="102"/>
      <c r="N117" s="102"/>
      <c r="O117" s="102"/>
      <c r="P117" s="100"/>
      <c r="Q117" s="100"/>
      <c r="R117" s="101"/>
      <c r="S117" s="102"/>
      <c r="T117" s="355"/>
      <c r="U117" s="355"/>
      <c r="V117" s="100"/>
      <c r="W117" s="61"/>
      <c r="X117" s="60"/>
      <c r="Y117" s="83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</row>
    <row r="118" spans="1:45" s="4" customFormat="1" ht="102" x14ac:dyDescent="0.25">
      <c r="A118" s="118"/>
      <c r="B118" s="140"/>
      <c r="C118" s="119"/>
      <c r="D118" s="141"/>
      <c r="E118" s="141"/>
      <c r="F118" s="42"/>
      <c r="G118" s="43"/>
      <c r="H118" s="43"/>
      <c r="I118" s="17" t="s">
        <v>167</v>
      </c>
      <c r="J118" s="14" t="s">
        <v>168</v>
      </c>
      <c r="K118" s="41"/>
      <c r="L118" s="43"/>
      <c r="M118" s="44"/>
      <c r="N118" s="44"/>
      <c r="O118" s="44"/>
      <c r="P118" s="122"/>
      <c r="Q118" s="122"/>
      <c r="R118" s="123"/>
      <c r="S118" s="44"/>
      <c r="T118" s="356"/>
      <c r="U118" s="356"/>
      <c r="V118" s="122"/>
      <c r="W118" s="42"/>
      <c r="X118" s="50"/>
      <c r="Y118" s="83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</row>
    <row r="119" spans="1:45" s="4" customFormat="1" ht="25.5" x14ac:dyDescent="0.25">
      <c r="A119" s="70">
        <v>3</v>
      </c>
      <c r="B119" s="143">
        <v>27</v>
      </c>
      <c r="C119" s="71">
        <v>3</v>
      </c>
      <c r="D119" s="72">
        <v>2.0099999999999998</v>
      </c>
      <c r="E119" s="67"/>
      <c r="F119" s="17" t="s">
        <v>1076</v>
      </c>
      <c r="G119" s="17"/>
      <c r="H119" s="17"/>
      <c r="I119" s="17"/>
      <c r="J119" s="14"/>
      <c r="K119" s="14"/>
      <c r="L119" s="16" t="s">
        <v>1077</v>
      </c>
      <c r="M119" s="186">
        <v>1</v>
      </c>
      <c r="N119" s="186">
        <v>1</v>
      </c>
      <c r="O119" s="186">
        <v>1</v>
      </c>
      <c r="P119" s="73">
        <f>SUM(P120:P123)</f>
        <v>538000000</v>
      </c>
      <c r="Q119" s="73">
        <f>SUM(Q120:Q123)</f>
        <v>538000000</v>
      </c>
      <c r="R119" s="74">
        <f>SUM(R120:R123)</f>
        <v>538000000</v>
      </c>
      <c r="S119" s="186">
        <v>1</v>
      </c>
      <c r="T119" s="353">
        <f>SUM(T120:T123)</f>
        <v>538000000</v>
      </c>
      <c r="U119" s="353">
        <f>SUM(U120:U123)</f>
        <v>538000000</v>
      </c>
      <c r="V119" s="73">
        <f>SUM(V120:V123)</f>
        <v>538000000</v>
      </c>
      <c r="W119" s="31"/>
      <c r="X119" s="32"/>
      <c r="Y119" s="83">
        <v>2</v>
      </c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</row>
    <row r="120" spans="1:45" s="4" customFormat="1" ht="127.5" x14ac:dyDescent="0.25">
      <c r="A120" s="64">
        <v>3</v>
      </c>
      <c r="B120" s="85">
        <v>27</v>
      </c>
      <c r="C120" s="65">
        <v>3</v>
      </c>
      <c r="D120" s="66">
        <v>2.0099999999999998</v>
      </c>
      <c r="E120" s="190" t="s">
        <v>25</v>
      </c>
      <c r="F120" s="15" t="s">
        <v>1078</v>
      </c>
      <c r="G120" s="17"/>
      <c r="H120" s="17"/>
      <c r="I120" s="17"/>
      <c r="J120" s="14"/>
      <c r="K120" s="14"/>
      <c r="L120" s="15" t="s">
        <v>1079</v>
      </c>
      <c r="M120" s="20" t="s">
        <v>48</v>
      </c>
      <c r="N120" s="20" t="s">
        <v>48</v>
      </c>
      <c r="O120" s="20" t="s">
        <v>48</v>
      </c>
      <c r="P120" s="80">
        <v>200000000</v>
      </c>
      <c r="Q120" s="80">
        <v>200000000</v>
      </c>
      <c r="R120" s="217">
        <v>200000000</v>
      </c>
      <c r="S120" s="20" t="s">
        <v>48</v>
      </c>
      <c r="T120" s="328">
        <v>200000000</v>
      </c>
      <c r="U120" s="328">
        <v>200000000</v>
      </c>
      <c r="V120" s="80">
        <v>200000000</v>
      </c>
      <c r="W120" s="31"/>
      <c r="X120" s="32"/>
      <c r="Y120" s="83">
        <v>3</v>
      </c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</row>
    <row r="121" spans="1:45" s="4" customFormat="1" ht="38.25" x14ac:dyDescent="0.25">
      <c r="A121" s="64"/>
      <c r="B121" s="85"/>
      <c r="C121" s="65"/>
      <c r="D121" s="66"/>
      <c r="E121" s="67"/>
      <c r="F121" s="67" t="s">
        <v>1080</v>
      </c>
      <c r="G121" s="17"/>
      <c r="H121" s="17"/>
      <c r="I121" s="17"/>
      <c r="J121" s="14"/>
      <c r="K121" s="14"/>
      <c r="L121" s="67" t="s">
        <v>1081</v>
      </c>
      <c r="M121" s="20" t="s">
        <v>48</v>
      </c>
      <c r="N121" s="20" t="s">
        <v>48</v>
      </c>
      <c r="O121" s="20" t="s">
        <v>48</v>
      </c>
      <c r="P121" s="80">
        <v>100000000</v>
      </c>
      <c r="Q121" s="80">
        <v>100000000</v>
      </c>
      <c r="R121" s="217">
        <v>100000000</v>
      </c>
      <c r="S121" s="20" t="s">
        <v>48</v>
      </c>
      <c r="T121" s="328">
        <v>100000000</v>
      </c>
      <c r="U121" s="328">
        <v>100000000</v>
      </c>
      <c r="V121" s="80">
        <v>100000000</v>
      </c>
      <c r="W121" s="31"/>
      <c r="X121" s="32"/>
      <c r="Y121" s="83">
        <v>3</v>
      </c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</row>
    <row r="122" spans="1:45" s="4" customFormat="1" ht="51" x14ac:dyDescent="0.25">
      <c r="A122" s="64"/>
      <c r="B122" s="85"/>
      <c r="C122" s="65"/>
      <c r="D122" s="66"/>
      <c r="E122" s="67"/>
      <c r="F122" s="67" t="s">
        <v>1082</v>
      </c>
      <c r="G122" s="17"/>
      <c r="H122" s="17"/>
      <c r="I122" s="17"/>
      <c r="J122" s="14"/>
      <c r="K122" s="14"/>
      <c r="L122" s="67" t="s">
        <v>1083</v>
      </c>
      <c r="M122" s="20" t="s">
        <v>687</v>
      </c>
      <c r="N122" s="20" t="s">
        <v>687</v>
      </c>
      <c r="O122" s="20" t="s">
        <v>687</v>
      </c>
      <c r="P122" s="80">
        <v>55000000</v>
      </c>
      <c r="Q122" s="80">
        <v>55000000</v>
      </c>
      <c r="R122" s="217">
        <v>55000000</v>
      </c>
      <c r="S122" s="20" t="s">
        <v>687</v>
      </c>
      <c r="T122" s="328">
        <v>55000000</v>
      </c>
      <c r="U122" s="328">
        <v>55000000</v>
      </c>
      <c r="V122" s="80">
        <v>55000000</v>
      </c>
      <c r="W122" s="31"/>
      <c r="X122" s="32"/>
      <c r="Y122" s="83">
        <v>3</v>
      </c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</row>
    <row r="123" spans="1:45" s="4" customFormat="1" ht="63.75" x14ac:dyDescent="0.25">
      <c r="A123" s="64"/>
      <c r="B123" s="85"/>
      <c r="C123" s="65"/>
      <c r="D123" s="66"/>
      <c r="E123" s="67"/>
      <c r="F123" s="67" t="s">
        <v>1084</v>
      </c>
      <c r="G123" s="17"/>
      <c r="H123" s="17"/>
      <c r="I123" s="17"/>
      <c r="J123" s="14"/>
      <c r="K123" s="14"/>
      <c r="L123" s="67" t="s">
        <v>1085</v>
      </c>
      <c r="M123" s="20" t="s">
        <v>48</v>
      </c>
      <c r="N123" s="20" t="s">
        <v>48</v>
      </c>
      <c r="O123" s="20" t="s">
        <v>48</v>
      </c>
      <c r="P123" s="80">
        <v>183000000</v>
      </c>
      <c r="Q123" s="80">
        <v>183000000</v>
      </c>
      <c r="R123" s="217">
        <v>183000000</v>
      </c>
      <c r="S123" s="20" t="s">
        <v>48</v>
      </c>
      <c r="T123" s="328">
        <v>183000000</v>
      </c>
      <c r="U123" s="328">
        <v>183000000</v>
      </c>
      <c r="V123" s="80">
        <v>183000000</v>
      </c>
      <c r="W123" s="31"/>
      <c r="X123" s="32"/>
      <c r="Y123" s="83">
        <v>3</v>
      </c>
      <c r="Z123" s="211"/>
      <c r="AA123" s="211"/>
      <c r="AB123" s="211"/>
      <c r="AC123" s="211"/>
      <c r="AD123" s="211"/>
      <c r="AE123" s="211"/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</row>
    <row r="124" spans="1:45" s="4" customFormat="1" ht="38.25" x14ac:dyDescent="0.25">
      <c r="A124" s="70">
        <v>3</v>
      </c>
      <c r="B124" s="143">
        <v>27</v>
      </c>
      <c r="C124" s="71">
        <v>3</v>
      </c>
      <c r="D124" s="72">
        <v>2.02</v>
      </c>
      <c r="E124" s="67"/>
      <c r="F124" s="16" t="s">
        <v>1086</v>
      </c>
      <c r="G124" s="17"/>
      <c r="H124" s="17"/>
      <c r="I124" s="17"/>
      <c r="J124" s="14"/>
      <c r="K124" s="14"/>
      <c r="L124" s="16" t="s">
        <v>1087</v>
      </c>
      <c r="M124" s="186">
        <v>1</v>
      </c>
      <c r="N124" s="186">
        <v>1</v>
      </c>
      <c r="O124" s="186">
        <v>1</v>
      </c>
      <c r="P124" s="73">
        <f>SUM(P125:P126)</f>
        <v>250300000</v>
      </c>
      <c r="Q124" s="73">
        <f>SUM(Q125:Q126)</f>
        <v>250300000</v>
      </c>
      <c r="R124" s="74">
        <f>SUM(R125:R126)</f>
        <v>550300000</v>
      </c>
      <c r="S124" s="186">
        <v>1</v>
      </c>
      <c r="T124" s="353">
        <f>SUM(T125:T126)</f>
        <v>550300000</v>
      </c>
      <c r="U124" s="353">
        <f>SUM(U125:U126)</f>
        <v>1380300000</v>
      </c>
      <c r="V124" s="73">
        <f>SUM(V125:V126)</f>
        <v>650000000</v>
      </c>
      <c r="W124" s="31"/>
      <c r="X124" s="32"/>
      <c r="Y124" s="83">
        <v>2</v>
      </c>
      <c r="Z124" s="211"/>
      <c r="AA124" s="211"/>
      <c r="AB124" s="211"/>
      <c r="AC124" s="211"/>
      <c r="AD124" s="211"/>
      <c r="AE124" s="211"/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</row>
    <row r="125" spans="1:45" s="4" customFormat="1" ht="63.75" x14ac:dyDescent="0.25">
      <c r="A125" s="70"/>
      <c r="B125" s="143"/>
      <c r="C125" s="71"/>
      <c r="D125" s="72"/>
      <c r="E125" s="67"/>
      <c r="F125" s="15" t="s">
        <v>1088</v>
      </c>
      <c r="G125" s="15"/>
      <c r="H125" s="15"/>
      <c r="I125" s="15"/>
      <c r="J125" s="20"/>
      <c r="K125" s="20"/>
      <c r="L125" s="15" t="s">
        <v>1089</v>
      </c>
      <c r="M125" s="20" t="s">
        <v>593</v>
      </c>
      <c r="N125" s="20" t="s">
        <v>593</v>
      </c>
      <c r="O125" s="20" t="s">
        <v>593</v>
      </c>
      <c r="P125" s="80">
        <v>250000000</v>
      </c>
      <c r="Q125" s="80">
        <v>250000000</v>
      </c>
      <c r="R125" s="217">
        <v>250000000</v>
      </c>
      <c r="S125" s="20" t="s">
        <v>593</v>
      </c>
      <c r="T125" s="328">
        <v>250000000</v>
      </c>
      <c r="U125" s="328">
        <v>250000000</v>
      </c>
      <c r="V125" s="80">
        <v>250000000</v>
      </c>
      <c r="W125" s="31"/>
      <c r="X125" s="32"/>
      <c r="Y125" s="83">
        <v>3</v>
      </c>
      <c r="Z125" s="211"/>
      <c r="AA125" s="211"/>
      <c r="AB125" s="211"/>
      <c r="AC125" s="211"/>
      <c r="AD125" s="211"/>
      <c r="AE125" s="211"/>
      <c r="AF125" s="211"/>
      <c r="AG125" s="211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</row>
    <row r="126" spans="1:45" s="4" customFormat="1" ht="51" x14ac:dyDescent="0.25">
      <c r="A126" s="70"/>
      <c r="B126" s="143"/>
      <c r="C126" s="71"/>
      <c r="D126" s="72"/>
      <c r="E126" s="67"/>
      <c r="F126" s="15" t="s">
        <v>1090</v>
      </c>
      <c r="G126" s="15"/>
      <c r="H126" s="15"/>
      <c r="I126" s="15"/>
      <c r="J126" s="20"/>
      <c r="K126" s="20"/>
      <c r="L126" s="323" t="s">
        <v>1091</v>
      </c>
      <c r="M126" s="324" t="s">
        <v>593</v>
      </c>
      <c r="N126" s="324" t="s">
        <v>593</v>
      </c>
      <c r="O126" s="324" t="s">
        <v>600</v>
      </c>
      <c r="P126" s="80">
        <v>300000</v>
      </c>
      <c r="Q126" s="80">
        <v>300000</v>
      </c>
      <c r="R126" s="279">
        <v>300300000</v>
      </c>
      <c r="S126" s="375" t="s">
        <v>151</v>
      </c>
      <c r="T126" s="328">
        <v>300300000</v>
      </c>
      <c r="U126" s="279">
        <f>300300000+830000000</f>
        <v>1130300000</v>
      </c>
      <c r="V126" s="80">
        <v>400000000</v>
      </c>
      <c r="W126" s="325"/>
      <c r="X126" s="32" t="s">
        <v>288</v>
      </c>
      <c r="Y126" s="83">
        <v>3</v>
      </c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</row>
    <row r="127" spans="1:45" s="4" customFormat="1" ht="25.5" x14ac:dyDescent="0.25">
      <c r="A127" s="70"/>
      <c r="B127" s="143"/>
      <c r="C127" s="71"/>
      <c r="D127" s="72"/>
      <c r="E127" s="67"/>
      <c r="F127" s="15"/>
      <c r="G127" s="15"/>
      <c r="H127" s="15"/>
      <c r="I127" s="15"/>
      <c r="J127" s="20"/>
      <c r="K127" s="20" t="s">
        <v>1092</v>
      </c>
      <c r="L127" s="323"/>
      <c r="M127" s="324"/>
      <c r="N127" s="324"/>
      <c r="O127" s="324" t="s">
        <v>1093</v>
      </c>
      <c r="P127" s="80"/>
      <c r="Q127" s="80"/>
      <c r="R127" s="279"/>
      <c r="S127" s="324" t="s">
        <v>1093</v>
      </c>
      <c r="T127" s="328"/>
      <c r="U127" s="328"/>
      <c r="V127" s="80"/>
      <c r="W127" s="325"/>
      <c r="X127" s="32"/>
      <c r="Y127" s="83"/>
      <c r="Z127" s="211"/>
      <c r="AA127" s="211"/>
      <c r="AB127" s="211"/>
      <c r="AC127" s="211"/>
      <c r="AD127" s="211"/>
      <c r="AE127" s="211"/>
      <c r="AF127" s="211"/>
      <c r="AG127" s="211"/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</row>
    <row r="128" spans="1:45" s="4" customFormat="1" ht="25.5" x14ac:dyDescent="0.25">
      <c r="A128" s="70"/>
      <c r="B128" s="143"/>
      <c r="C128" s="71"/>
      <c r="D128" s="72"/>
      <c r="E128" s="67"/>
      <c r="F128" s="15"/>
      <c r="G128" s="15"/>
      <c r="H128" s="15"/>
      <c r="I128" s="15"/>
      <c r="J128" s="20"/>
      <c r="K128" s="20" t="s">
        <v>1094</v>
      </c>
      <c r="L128" s="323"/>
      <c r="M128" s="324"/>
      <c r="N128" s="324"/>
      <c r="O128" s="324" t="s">
        <v>1095</v>
      </c>
      <c r="P128" s="80"/>
      <c r="Q128" s="80"/>
      <c r="R128" s="279"/>
      <c r="S128" s="324" t="s">
        <v>1095</v>
      </c>
      <c r="T128" s="328"/>
      <c r="U128" s="328"/>
      <c r="V128" s="80"/>
      <c r="W128" s="325"/>
      <c r="X128" s="32"/>
      <c r="Y128" s="83"/>
      <c r="Z128" s="211"/>
      <c r="AA128" s="211"/>
      <c r="AB128" s="211"/>
      <c r="AC128" s="211"/>
      <c r="AD128" s="211"/>
      <c r="AE128" s="211"/>
      <c r="AF128" s="211"/>
      <c r="AG128" s="211"/>
      <c r="AH128" s="211"/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</row>
    <row r="129" spans="1:45" s="4" customFormat="1" ht="60" x14ac:dyDescent="0.25">
      <c r="A129" s="70"/>
      <c r="B129" s="143"/>
      <c r="C129" s="71"/>
      <c r="D129" s="72"/>
      <c r="E129" s="67"/>
      <c r="F129" s="111" t="s">
        <v>1551</v>
      </c>
      <c r="G129" s="15"/>
      <c r="H129" s="15"/>
      <c r="I129" s="15"/>
      <c r="J129" s="20"/>
      <c r="K129" s="470" t="s">
        <v>1552</v>
      </c>
      <c r="L129" s="323"/>
      <c r="M129" s="324"/>
      <c r="N129" s="324"/>
      <c r="O129" s="324"/>
      <c r="P129" s="80"/>
      <c r="Q129" s="80"/>
      <c r="R129" s="279"/>
      <c r="S129" s="324" t="s">
        <v>1554</v>
      </c>
      <c r="T129" s="328"/>
      <c r="U129" s="477">
        <v>200000000</v>
      </c>
      <c r="V129" s="80"/>
      <c r="W129" s="325"/>
      <c r="X129" s="32"/>
      <c r="Y129" s="83"/>
      <c r="Z129" s="211"/>
      <c r="AA129" s="211"/>
      <c r="AB129" s="211"/>
      <c r="AC129" s="211"/>
      <c r="AD129" s="211"/>
      <c r="AE129" s="211"/>
      <c r="AF129" s="211"/>
      <c r="AG129" s="211"/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</row>
    <row r="130" spans="1:45" s="4" customFormat="1" ht="60" x14ac:dyDescent="0.25">
      <c r="A130" s="70"/>
      <c r="B130" s="143"/>
      <c r="C130" s="71"/>
      <c r="D130" s="72"/>
      <c r="E130" s="67"/>
      <c r="F130" s="111" t="s">
        <v>1553</v>
      </c>
      <c r="G130" s="15"/>
      <c r="H130" s="15"/>
      <c r="I130" s="15"/>
      <c r="J130" s="20"/>
      <c r="K130" s="470" t="s">
        <v>1552</v>
      </c>
      <c r="L130" s="323"/>
      <c r="M130" s="324"/>
      <c r="N130" s="324"/>
      <c r="O130" s="324"/>
      <c r="P130" s="80"/>
      <c r="Q130" s="80"/>
      <c r="R130" s="279"/>
      <c r="S130" s="324" t="s">
        <v>1555</v>
      </c>
      <c r="T130" s="328"/>
      <c r="U130" s="477">
        <v>300000000</v>
      </c>
      <c r="V130" s="80"/>
      <c r="W130" s="325"/>
      <c r="X130" s="32"/>
      <c r="Y130" s="83"/>
      <c r="Z130" s="211"/>
      <c r="AA130" s="211"/>
      <c r="AB130" s="211"/>
      <c r="AC130" s="211"/>
      <c r="AD130" s="211"/>
      <c r="AE130" s="211"/>
      <c r="AF130" s="211"/>
      <c r="AG130" s="211"/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</row>
    <row r="131" spans="1:45" s="4" customFormat="1" ht="75" x14ac:dyDescent="0.25">
      <c r="A131" s="70"/>
      <c r="B131" s="143"/>
      <c r="C131" s="71"/>
      <c r="D131" s="72"/>
      <c r="E131" s="67"/>
      <c r="F131" s="111" t="s">
        <v>1551</v>
      </c>
      <c r="G131" s="15"/>
      <c r="H131" s="15"/>
      <c r="I131" s="15"/>
      <c r="J131" s="20"/>
      <c r="K131" s="470" t="s">
        <v>1500</v>
      </c>
      <c r="L131" s="323"/>
      <c r="M131" s="324"/>
      <c r="N131" s="324"/>
      <c r="O131" s="324"/>
      <c r="P131" s="80"/>
      <c r="Q131" s="80"/>
      <c r="R131" s="279"/>
      <c r="S131" s="324" t="s">
        <v>1556</v>
      </c>
      <c r="T131" s="328"/>
      <c r="U131" s="477">
        <v>180000000</v>
      </c>
      <c r="V131" s="80"/>
      <c r="W131" s="325"/>
      <c r="X131" s="32"/>
      <c r="Y131" s="83"/>
      <c r="Z131" s="211"/>
      <c r="AA131" s="211"/>
      <c r="AB131" s="211"/>
      <c r="AC131" s="211"/>
      <c r="AD131" s="211"/>
      <c r="AE131" s="211"/>
      <c r="AF131" s="211"/>
      <c r="AG131" s="211"/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</row>
    <row r="132" spans="1:45" s="4" customFormat="1" ht="90" x14ac:dyDescent="0.25">
      <c r="A132" s="70"/>
      <c r="B132" s="143"/>
      <c r="C132" s="71"/>
      <c r="D132" s="72"/>
      <c r="E132" s="67"/>
      <c r="F132" s="111" t="s">
        <v>1551</v>
      </c>
      <c r="G132" s="15"/>
      <c r="H132" s="15"/>
      <c r="I132" s="15"/>
      <c r="J132" s="20"/>
      <c r="K132" s="470" t="s">
        <v>1503</v>
      </c>
      <c r="L132" s="323"/>
      <c r="M132" s="324"/>
      <c r="N132" s="324"/>
      <c r="O132" s="324"/>
      <c r="P132" s="80"/>
      <c r="Q132" s="80"/>
      <c r="R132" s="279"/>
      <c r="S132" s="324"/>
      <c r="T132" s="328"/>
      <c r="U132" s="477">
        <v>150000000</v>
      </c>
      <c r="V132" s="80"/>
      <c r="W132" s="325"/>
      <c r="X132" s="32"/>
      <c r="Y132" s="83"/>
      <c r="Z132" s="211"/>
      <c r="AA132" s="211"/>
      <c r="AB132" s="211"/>
      <c r="AC132" s="211"/>
      <c r="AD132" s="211"/>
      <c r="AE132" s="211"/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</row>
    <row r="133" spans="1:45" s="4" customFormat="1" ht="76.5" x14ac:dyDescent="0.25">
      <c r="A133" s="70">
        <v>3</v>
      </c>
      <c r="B133" s="143">
        <v>27</v>
      </c>
      <c r="C133" s="71">
        <v>3</v>
      </c>
      <c r="D133" s="72">
        <v>2.0299999999999998</v>
      </c>
      <c r="E133" s="67"/>
      <c r="F133" s="16" t="s">
        <v>1096</v>
      </c>
      <c r="G133" s="17"/>
      <c r="H133" s="17"/>
      <c r="I133" s="17"/>
      <c r="J133" s="14"/>
      <c r="K133" s="14"/>
      <c r="L133" s="16" t="s">
        <v>1097</v>
      </c>
      <c r="M133" s="186" t="s">
        <v>497</v>
      </c>
      <c r="N133" s="186" t="s">
        <v>497</v>
      </c>
      <c r="O133" s="186" t="s">
        <v>497</v>
      </c>
      <c r="P133" s="73">
        <f>P134</f>
        <v>12000000</v>
      </c>
      <c r="Q133" s="73">
        <f>Q134</f>
        <v>12000000</v>
      </c>
      <c r="R133" s="74">
        <f>R134</f>
        <v>12000000</v>
      </c>
      <c r="S133" s="186" t="s">
        <v>497</v>
      </c>
      <c r="T133" s="353">
        <f>T134</f>
        <v>12000000</v>
      </c>
      <c r="U133" s="353">
        <f>U134</f>
        <v>12000000</v>
      </c>
      <c r="V133" s="73">
        <f>V134</f>
        <v>12000000</v>
      </c>
      <c r="W133" s="16"/>
      <c r="X133" s="32"/>
      <c r="Y133" s="83">
        <v>2</v>
      </c>
      <c r="Z133" s="211"/>
      <c r="AA133" s="211"/>
      <c r="AB133" s="211"/>
      <c r="AC133" s="211"/>
      <c r="AD133" s="211"/>
      <c r="AE133" s="211"/>
      <c r="AF133" s="211"/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</row>
    <row r="134" spans="1:45" s="4" customFormat="1" ht="51" x14ac:dyDescent="0.25">
      <c r="A134" s="64">
        <v>3</v>
      </c>
      <c r="B134" s="85">
        <v>27</v>
      </c>
      <c r="C134" s="65">
        <v>3</v>
      </c>
      <c r="D134" s="66">
        <v>2.0299999999999998</v>
      </c>
      <c r="E134" s="65">
        <v>2</v>
      </c>
      <c r="F134" s="67" t="s">
        <v>1098</v>
      </c>
      <c r="G134" s="17"/>
      <c r="H134" s="17"/>
      <c r="I134" s="17"/>
      <c r="J134" s="14"/>
      <c r="K134" s="20"/>
      <c r="L134" s="301" t="s">
        <v>1099</v>
      </c>
      <c r="M134" s="326" t="s">
        <v>763</v>
      </c>
      <c r="N134" s="326" t="s">
        <v>763</v>
      </c>
      <c r="O134" s="326" t="s">
        <v>763</v>
      </c>
      <c r="P134" s="68">
        <v>12000000</v>
      </c>
      <c r="Q134" s="68">
        <v>12000000</v>
      </c>
      <c r="R134" s="69">
        <v>12000000</v>
      </c>
      <c r="S134" s="326" t="s">
        <v>763</v>
      </c>
      <c r="T134" s="357">
        <v>12000000</v>
      </c>
      <c r="U134" s="357">
        <v>12000000</v>
      </c>
      <c r="V134" s="68">
        <v>12000000</v>
      </c>
      <c r="W134" s="16"/>
      <c r="X134" s="32"/>
      <c r="Y134" s="83">
        <v>3</v>
      </c>
      <c r="Z134" s="211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</row>
    <row r="135" spans="1:45" s="4" customFormat="1" ht="127.5" x14ac:dyDescent="0.25">
      <c r="A135" s="87">
        <v>3</v>
      </c>
      <c r="B135" s="138">
        <v>27</v>
      </c>
      <c r="C135" s="88">
        <v>4</v>
      </c>
      <c r="D135" s="89"/>
      <c r="E135" s="89"/>
      <c r="F135" s="90" t="s">
        <v>1100</v>
      </c>
      <c r="G135" s="91" t="s">
        <v>156</v>
      </c>
      <c r="H135" s="91" t="s">
        <v>157</v>
      </c>
      <c r="I135" s="17" t="s">
        <v>158</v>
      </c>
      <c r="J135" s="92">
        <v>6.5000000000000002E-2</v>
      </c>
      <c r="K135" s="51"/>
      <c r="L135" s="91" t="s">
        <v>1101</v>
      </c>
      <c r="M135" s="99">
        <v>1</v>
      </c>
      <c r="N135" s="99">
        <v>1</v>
      </c>
      <c r="O135" s="99">
        <v>1</v>
      </c>
      <c r="P135" s="93">
        <f>P139+P144+P142</f>
        <v>203000000</v>
      </c>
      <c r="Q135" s="93">
        <f>Q139+Q144+Q142</f>
        <v>203000000</v>
      </c>
      <c r="R135" s="94">
        <f>R139+R144+R142</f>
        <v>203000000</v>
      </c>
      <c r="S135" s="99">
        <v>1</v>
      </c>
      <c r="T135" s="354">
        <f>T139+T144+T142</f>
        <v>203000000</v>
      </c>
      <c r="U135" s="354">
        <f>U139+U144+U142</f>
        <v>203000000</v>
      </c>
      <c r="V135" s="93">
        <f>V139+V144+V142</f>
        <v>203000000</v>
      </c>
      <c r="W135" s="535" t="s">
        <v>161</v>
      </c>
      <c r="X135" s="56"/>
      <c r="Y135" s="83">
        <v>1</v>
      </c>
      <c r="Z135" s="211"/>
      <c r="AA135" s="211"/>
      <c r="AB135" s="211"/>
      <c r="AC135" s="211"/>
      <c r="AD135" s="211"/>
      <c r="AE135" s="211"/>
      <c r="AF135" s="211"/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</row>
    <row r="136" spans="1:45" s="4" customFormat="1" ht="102" x14ac:dyDescent="0.25">
      <c r="A136" s="95"/>
      <c r="B136" s="322"/>
      <c r="C136" s="96"/>
      <c r="D136" s="97"/>
      <c r="E136" s="97"/>
      <c r="F136" s="61"/>
      <c r="G136" s="98"/>
      <c r="H136" s="98"/>
      <c r="I136" s="17" t="s">
        <v>162</v>
      </c>
      <c r="J136" s="14" t="s">
        <v>163</v>
      </c>
      <c r="K136" s="57"/>
      <c r="L136" s="98"/>
      <c r="M136" s="102"/>
      <c r="N136" s="102"/>
      <c r="O136" s="102"/>
      <c r="P136" s="100"/>
      <c r="Q136" s="100"/>
      <c r="R136" s="101"/>
      <c r="S136" s="102"/>
      <c r="T136" s="355"/>
      <c r="U136" s="355"/>
      <c r="V136" s="100"/>
      <c r="W136" s="546"/>
      <c r="X136" s="60"/>
      <c r="Y136" s="83"/>
      <c r="Z136" s="211"/>
      <c r="AA136" s="211"/>
      <c r="AB136" s="211"/>
      <c r="AC136" s="211"/>
      <c r="AD136" s="211"/>
      <c r="AE136" s="211"/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</row>
    <row r="137" spans="1:45" s="4" customFormat="1" ht="76.5" x14ac:dyDescent="0.25">
      <c r="A137" s="95"/>
      <c r="B137" s="322"/>
      <c r="C137" s="96"/>
      <c r="D137" s="97"/>
      <c r="E137" s="97"/>
      <c r="F137" s="61"/>
      <c r="G137" s="98"/>
      <c r="H137" s="98"/>
      <c r="I137" s="17" t="s">
        <v>165</v>
      </c>
      <c r="J137" s="14" t="s">
        <v>166</v>
      </c>
      <c r="K137" s="57"/>
      <c r="L137" s="98"/>
      <c r="M137" s="102"/>
      <c r="N137" s="102"/>
      <c r="O137" s="102"/>
      <c r="P137" s="100"/>
      <c r="Q137" s="100"/>
      <c r="R137" s="101"/>
      <c r="S137" s="102"/>
      <c r="T137" s="355"/>
      <c r="U137" s="355"/>
      <c r="V137" s="100"/>
      <c r="W137" s="61"/>
      <c r="X137" s="60"/>
      <c r="Y137" s="83"/>
      <c r="Z137" s="211"/>
      <c r="AA137" s="211"/>
      <c r="AB137" s="211"/>
      <c r="AC137" s="211"/>
      <c r="AD137" s="211"/>
      <c r="AE137" s="211"/>
      <c r="AF137" s="211"/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</row>
    <row r="138" spans="1:45" s="4" customFormat="1" ht="102" x14ac:dyDescent="0.25">
      <c r="A138" s="118"/>
      <c r="B138" s="140"/>
      <c r="C138" s="119"/>
      <c r="D138" s="141"/>
      <c r="E138" s="141"/>
      <c r="F138" s="42"/>
      <c r="G138" s="43"/>
      <c r="H138" s="43"/>
      <c r="I138" s="17" t="s">
        <v>167</v>
      </c>
      <c r="J138" s="14" t="s">
        <v>168</v>
      </c>
      <c r="K138" s="41"/>
      <c r="L138" s="43"/>
      <c r="M138" s="44"/>
      <c r="N138" s="44"/>
      <c r="O138" s="44"/>
      <c r="P138" s="122"/>
      <c r="Q138" s="122"/>
      <c r="R138" s="123"/>
      <c r="S138" s="44"/>
      <c r="T138" s="356"/>
      <c r="U138" s="356"/>
      <c r="V138" s="122"/>
      <c r="W138" s="42"/>
      <c r="X138" s="50"/>
      <c r="Y138" s="83"/>
      <c r="Z138" s="211"/>
      <c r="AA138" s="211"/>
      <c r="AB138" s="211"/>
      <c r="AC138" s="211"/>
      <c r="AD138" s="211"/>
      <c r="AE138" s="211"/>
      <c r="AF138" s="211"/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</row>
    <row r="139" spans="1:45" s="4" customFormat="1" ht="76.5" x14ac:dyDescent="0.25">
      <c r="A139" s="70">
        <v>3</v>
      </c>
      <c r="B139" s="143">
        <v>27</v>
      </c>
      <c r="C139" s="71">
        <v>4</v>
      </c>
      <c r="D139" s="72">
        <v>2.0099999999999998</v>
      </c>
      <c r="E139" s="67"/>
      <c r="F139" s="17" t="s">
        <v>1102</v>
      </c>
      <c r="G139" s="17"/>
      <c r="H139" s="17"/>
      <c r="I139" s="17"/>
      <c r="J139" s="14"/>
      <c r="K139" s="14"/>
      <c r="L139" s="16" t="s">
        <v>1103</v>
      </c>
      <c r="M139" s="186" t="s">
        <v>497</v>
      </c>
      <c r="N139" s="186" t="s">
        <v>497</v>
      </c>
      <c r="O139" s="186" t="s">
        <v>497</v>
      </c>
      <c r="P139" s="73">
        <f>SUM(P140:P141)</f>
        <v>165000000</v>
      </c>
      <c r="Q139" s="73">
        <f>SUM(Q140:Q141)</f>
        <v>165000000</v>
      </c>
      <c r="R139" s="74">
        <f>SUM(R140:R141)</f>
        <v>165000000</v>
      </c>
      <c r="S139" s="186" t="s">
        <v>497</v>
      </c>
      <c r="T139" s="353">
        <f>SUM(T140:T141)</f>
        <v>165000000</v>
      </c>
      <c r="U139" s="353">
        <f>SUM(U140:U141)</f>
        <v>165000000</v>
      </c>
      <c r="V139" s="73">
        <f>SUM(V140:V141)</f>
        <v>165000000</v>
      </c>
      <c r="W139" s="31"/>
      <c r="X139" s="32"/>
      <c r="Y139" s="83">
        <v>2</v>
      </c>
      <c r="Z139" s="211"/>
      <c r="AA139" s="211"/>
      <c r="AB139" s="211"/>
      <c r="AC139" s="211"/>
      <c r="AD139" s="211"/>
      <c r="AE139" s="211"/>
      <c r="AF139" s="211"/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</row>
    <row r="140" spans="1:45" s="4" customFormat="1" ht="63.75" x14ac:dyDescent="0.25">
      <c r="A140" s="64">
        <v>3</v>
      </c>
      <c r="B140" s="85">
        <v>27</v>
      </c>
      <c r="C140" s="65">
        <v>4</v>
      </c>
      <c r="D140" s="66">
        <v>2.0099999999999998</v>
      </c>
      <c r="E140" s="65">
        <v>1</v>
      </c>
      <c r="F140" s="67" t="s">
        <v>1104</v>
      </c>
      <c r="G140" s="17"/>
      <c r="H140" s="17"/>
      <c r="I140" s="17"/>
      <c r="J140" s="14"/>
      <c r="K140" s="20"/>
      <c r="L140" s="67" t="s">
        <v>1105</v>
      </c>
      <c r="M140" s="20" t="s">
        <v>763</v>
      </c>
      <c r="N140" s="20" t="s">
        <v>763</v>
      </c>
      <c r="O140" s="20" t="s">
        <v>763</v>
      </c>
      <c r="P140" s="80">
        <v>115000000</v>
      </c>
      <c r="Q140" s="80">
        <v>115000000</v>
      </c>
      <c r="R140" s="217">
        <v>115000000</v>
      </c>
      <c r="S140" s="20" t="s">
        <v>763</v>
      </c>
      <c r="T140" s="328">
        <v>115000000</v>
      </c>
      <c r="U140" s="328">
        <v>115000000</v>
      </c>
      <c r="V140" s="80">
        <v>115000000</v>
      </c>
      <c r="W140" s="16"/>
      <c r="X140" s="32"/>
      <c r="Y140" s="83">
        <v>3</v>
      </c>
      <c r="Z140" s="211"/>
      <c r="AA140" s="211"/>
      <c r="AB140" s="211"/>
      <c r="AC140" s="211"/>
      <c r="AD140" s="211"/>
      <c r="AE140" s="211"/>
      <c r="AF140" s="211"/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</row>
    <row r="141" spans="1:45" s="4" customFormat="1" ht="38.25" x14ac:dyDescent="0.25">
      <c r="A141" s="64">
        <v>3</v>
      </c>
      <c r="B141" s="85">
        <v>27</v>
      </c>
      <c r="C141" s="65">
        <v>4</v>
      </c>
      <c r="D141" s="66">
        <v>2.0099999999999998</v>
      </c>
      <c r="E141" s="65">
        <v>3</v>
      </c>
      <c r="F141" s="67" t="s">
        <v>1106</v>
      </c>
      <c r="G141" s="17"/>
      <c r="H141" s="17"/>
      <c r="I141" s="17"/>
      <c r="J141" s="14"/>
      <c r="K141" s="20"/>
      <c r="L141" s="67" t="s">
        <v>1107</v>
      </c>
      <c r="M141" s="20" t="s">
        <v>763</v>
      </c>
      <c r="N141" s="20" t="s">
        <v>763</v>
      </c>
      <c r="O141" s="20" t="s">
        <v>763</v>
      </c>
      <c r="P141" s="80">
        <v>50000000</v>
      </c>
      <c r="Q141" s="80">
        <v>50000000</v>
      </c>
      <c r="R141" s="217">
        <v>50000000</v>
      </c>
      <c r="S141" s="20" t="s">
        <v>763</v>
      </c>
      <c r="T141" s="328">
        <v>50000000</v>
      </c>
      <c r="U141" s="328">
        <v>50000000</v>
      </c>
      <c r="V141" s="80">
        <v>50000000</v>
      </c>
      <c r="W141" s="16"/>
      <c r="X141" s="32"/>
      <c r="Y141" s="83">
        <v>3</v>
      </c>
      <c r="Z141" s="211"/>
      <c r="AA141" s="211"/>
      <c r="AB141" s="211"/>
      <c r="AC141" s="211"/>
      <c r="AD141" s="211"/>
      <c r="AE141" s="211"/>
      <c r="AF141" s="211"/>
      <c r="AG141" s="211"/>
      <c r="AH141" s="21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</row>
    <row r="142" spans="1:45" s="4" customFormat="1" ht="63.75" x14ac:dyDescent="0.25">
      <c r="A142" s="70"/>
      <c r="B142" s="143"/>
      <c r="C142" s="71"/>
      <c r="D142" s="72"/>
      <c r="E142" s="71"/>
      <c r="F142" s="16" t="s">
        <v>1108</v>
      </c>
      <c r="G142" s="17"/>
      <c r="H142" s="17"/>
      <c r="I142" s="17"/>
      <c r="J142" s="14"/>
      <c r="K142" s="14"/>
      <c r="L142" s="16" t="s">
        <v>1109</v>
      </c>
      <c r="M142" s="14" t="s">
        <v>66</v>
      </c>
      <c r="N142" s="14" t="s">
        <v>66</v>
      </c>
      <c r="O142" s="14" t="s">
        <v>66</v>
      </c>
      <c r="P142" s="273">
        <f>SUM(P143)</f>
        <v>3000000</v>
      </c>
      <c r="Q142" s="273">
        <f>SUM(Q143)</f>
        <v>3000000</v>
      </c>
      <c r="R142" s="274">
        <f>SUM(R143)</f>
        <v>3000000</v>
      </c>
      <c r="S142" s="14" t="s">
        <v>66</v>
      </c>
      <c r="T142" s="364">
        <f>SUM(T143)</f>
        <v>3000000</v>
      </c>
      <c r="U142" s="364">
        <f>SUM(U143)</f>
        <v>3000000</v>
      </c>
      <c r="V142" s="273">
        <f>SUM(V143)</f>
        <v>3000000</v>
      </c>
      <c r="W142" s="31"/>
      <c r="X142" s="105"/>
      <c r="Y142" s="275">
        <v>2</v>
      </c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</row>
    <row r="143" spans="1:45" s="4" customFormat="1" ht="25.5" x14ac:dyDescent="0.25">
      <c r="A143" s="64"/>
      <c r="B143" s="85"/>
      <c r="C143" s="65"/>
      <c r="D143" s="66"/>
      <c r="E143" s="65"/>
      <c r="F143" s="67" t="s">
        <v>1110</v>
      </c>
      <c r="G143" s="17"/>
      <c r="H143" s="17"/>
      <c r="I143" s="17"/>
      <c r="J143" s="14"/>
      <c r="K143" s="20"/>
      <c r="L143" s="67" t="s">
        <v>1111</v>
      </c>
      <c r="M143" s="20" t="s">
        <v>763</v>
      </c>
      <c r="N143" s="20" t="s">
        <v>763</v>
      </c>
      <c r="O143" s="20" t="s">
        <v>763</v>
      </c>
      <c r="P143" s="80">
        <v>3000000</v>
      </c>
      <c r="Q143" s="80">
        <v>3000000</v>
      </c>
      <c r="R143" s="217">
        <v>3000000</v>
      </c>
      <c r="S143" s="20" t="s">
        <v>763</v>
      </c>
      <c r="T143" s="328">
        <v>3000000</v>
      </c>
      <c r="U143" s="328">
        <v>3000000</v>
      </c>
      <c r="V143" s="80">
        <v>3000000</v>
      </c>
      <c r="W143" s="31"/>
      <c r="X143" s="32"/>
      <c r="Y143" s="83">
        <v>3</v>
      </c>
      <c r="Z143" s="211"/>
      <c r="AA143" s="211"/>
      <c r="AB143" s="211"/>
      <c r="AC143" s="211"/>
      <c r="AD143" s="211"/>
      <c r="AE143" s="211"/>
      <c r="AF143" s="211"/>
      <c r="AG143" s="211"/>
      <c r="AH143" s="21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</row>
    <row r="144" spans="1:45" s="4" customFormat="1" ht="63.75" x14ac:dyDescent="0.25">
      <c r="A144" s="70">
        <v>3</v>
      </c>
      <c r="B144" s="143">
        <v>27</v>
      </c>
      <c r="C144" s="71">
        <v>4</v>
      </c>
      <c r="D144" s="72">
        <v>2.0499999999999998</v>
      </c>
      <c r="E144" s="67"/>
      <c r="F144" s="17" t="s">
        <v>1112</v>
      </c>
      <c r="G144" s="17"/>
      <c r="H144" s="17"/>
      <c r="I144" s="17"/>
      <c r="J144" s="14"/>
      <c r="K144" s="14"/>
      <c r="L144" s="17" t="s">
        <v>1113</v>
      </c>
      <c r="M144" s="186" t="s">
        <v>1114</v>
      </c>
      <c r="N144" s="186" t="s">
        <v>1114</v>
      </c>
      <c r="O144" s="186" t="s">
        <v>1114</v>
      </c>
      <c r="P144" s="73">
        <f>P145</f>
        <v>35000000</v>
      </c>
      <c r="Q144" s="73">
        <f>Q145</f>
        <v>35000000</v>
      </c>
      <c r="R144" s="74">
        <f>R145</f>
        <v>35000000</v>
      </c>
      <c r="S144" s="186" t="s">
        <v>1114</v>
      </c>
      <c r="T144" s="353">
        <f>T145</f>
        <v>35000000</v>
      </c>
      <c r="U144" s="353">
        <f>U145</f>
        <v>35000000</v>
      </c>
      <c r="V144" s="73">
        <f>V145</f>
        <v>35000000</v>
      </c>
      <c r="W144" s="31"/>
      <c r="X144" s="32"/>
      <c r="Y144" s="83">
        <v>2</v>
      </c>
      <c r="Z144" s="211"/>
      <c r="AA144" s="211"/>
      <c r="AB144" s="211"/>
      <c r="AC144" s="211"/>
      <c r="AD144" s="211"/>
      <c r="AE144" s="211"/>
      <c r="AF144" s="211"/>
      <c r="AG144" s="211"/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</row>
    <row r="145" spans="1:45" s="4" customFormat="1" ht="51" x14ac:dyDescent="0.25">
      <c r="A145" s="64">
        <v>3</v>
      </c>
      <c r="B145" s="85">
        <v>27</v>
      </c>
      <c r="C145" s="65">
        <v>4</v>
      </c>
      <c r="D145" s="66">
        <v>2.0499999999999998</v>
      </c>
      <c r="E145" s="65">
        <v>1</v>
      </c>
      <c r="F145" s="67" t="s">
        <v>1115</v>
      </c>
      <c r="G145" s="17"/>
      <c r="H145" s="17"/>
      <c r="I145" s="17"/>
      <c r="J145" s="14"/>
      <c r="K145" s="20"/>
      <c r="L145" s="301" t="s">
        <v>1116</v>
      </c>
      <c r="M145" s="326" t="s">
        <v>763</v>
      </c>
      <c r="N145" s="326" t="s">
        <v>763</v>
      </c>
      <c r="O145" s="326" t="s">
        <v>763</v>
      </c>
      <c r="P145" s="306">
        <v>35000000</v>
      </c>
      <c r="Q145" s="306">
        <v>35000000</v>
      </c>
      <c r="R145" s="307">
        <v>35000000</v>
      </c>
      <c r="S145" s="326" t="s">
        <v>763</v>
      </c>
      <c r="T145" s="371">
        <v>35000000</v>
      </c>
      <c r="U145" s="371">
        <v>35000000</v>
      </c>
      <c r="V145" s="306">
        <v>35000000</v>
      </c>
      <c r="W145" s="31"/>
      <c r="X145" s="32"/>
      <c r="Y145" s="83">
        <v>3</v>
      </c>
      <c r="Z145" s="211"/>
      <c r="AA145" s="211"/>
      <c r="AB145" s="211"/>
      <c r="AC145" s="211"/>
      <c r="AD145" s="211"/>
      <c r="AE145" s="211"/>
      <c r="AF145" s="211"/>
      <c r="AG145" s="211"/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</row>
    <row r="146" spans="1:45" s="4" customFormat="1" ht="127.5" x14ac:dyDescent="0.25">
      <c r="A146" s="87">
        <v>3</v>
      </c>
      <c r="B146" s="138">
        <v>27</v>
      </c>
      <c r="C146" s="88">
        <v>5</v>
      </c>
      <c r="D146" s="89"/>
      <c r="E146" s="89"/>
      <c r="F146" s="90" t="s">
        <v>1117</v>
      </c>
      <c r="G146" s="91" t="s">
        <v>156</v>
      </c>
      <c r="H146" s="91" t="s">
        <v>157</v>
      </c>
      <c r="I146" s="17" t="s">
        <v>158</v>
      </c>
      <c r="J146" s="92">
        <v>6.5000000000000002E-2</v>
      </c>
      <c r="K146" s="51"/>
      <c r="L146" s="90" t="s">
        <v>1118</v>
      </c>
      <c r="M146" s="99">
        <v>0.25</v>
      </c>
      <c r="N146" s="99">
        <v>0.25</v>
      </c>
      <c r="O146" s="99">
        <v>0.25</v>
      </c>
      <c r="P146" s="93">
        <f>P150</f>
        <v>300000000</v>
      </c>
      <c r="Q146" s="93">
        <f>Q150</f>
        <v>300000000</v>
      </c>
      <c r="R146" s="94">
        <f>R150</f>
        <v>300000000</v>
      </c>
      <c r="S146" s="99">
        <v>0.25</v>
      </c>
      <c r="T146" s="354">
        <f>T150</f>
        <v>300000000</v>
      </c>
      <c r="U146" s="354">
        <f>U150</f>
        <v>300000000</v>
      </c>
      <c r="V146" s="93">
        <f>V150</f>
        <v>300000000</v>
      </c>
      <c r="W146" s="535" t="s">
        <v>161</v>
      </c>
      <c r="X146" s="56"/>
      <c r="Y146" s="83">
        <v>1</v>
      </c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</row>
    <row r="147" spans="1:45" s="4" customFormat="1" ht="102" x14ac:dyDescent="0.25">
      <c r="A147" s="95"/>
      <c r="B147" s="322"/>
      <c r="C147" s="96"/>
      <c r="D147" s="97"/>
      <c r="E147" s="97"/>
      <c r="F147" s="61"/>
      <c r="G147" s="98"/>
      <c r="H147" s="98"/>
      <c r="I147" s="17" t="s">
        <v>162</v>
      </c>
      <c r="J147" s="14" t="s">
        <v>163</v>
      </c>
      <c r="K147" s="57"/>
      <c r="L147" s="61"/>
      <c r="M147" s="102"/>
      <c r="N147" s="102"/>
      <c r="O147" s="102"/>
      <c r="P147" s="100"/>
      <c r="Q147" s="100"/>
      <c r="R147" s="101"/>
      <c r="S147" s="102"/>
      <c r="T147" s="355"/>
      <c r="U147" s="355"/>
      <c r="V147" s="100"/>
      <c r="W147" s="546"/>
      <c r="X147" s="60"/>
      <c r="Y147" s="83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</row>
    <row r="148" spans="1:45" s="4" customFormat="1" ht="76.5" x14ac:dyDescent="0.25">
      <c r="A148" s="95"/>
      <c r="B148" s="322"/>
      <c r="C148" s="96"/>
      <c r="D148" s="97"/>
      <c r="E148" s="97"/>
      <c r="F148" s="61"/>
      <c r="G148" s="98"/>
      <c r="H148" s="98"/>
      <c r="I148" s="17" t="s">
        <v>165</v>
      </c>
      <c r="J148" s="14" t="s">
        <v>166</v>
      </c>
      <c r="K148" s="57"/>
      <c r="L148" s="61"/>
      <c r="M148" s="102"/>
      <c r="N148" s="102"/>
      <c r="O148" s="102"/>
      <c r="P148" s="100"/>
      <c r="Q148" s="100"/>
      <c r="R148" s="101"/>
      <c r="S148" s="102"/>
      <c r="T148" s="355"/>
      <c r="U148" s="355"/>
      <c r="V148" s="100"/>
      <c r="W148" s="61"/>
      <c r="X148" s="60"/>
      <c r="Y148" s="83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</row>
    <row r="149" spans="1:45" s="4" customFormat="1" ht="102" x14ac:dyDescent="0.25">
      <c r="A149" s="118"/>
      <c r="B149" s="140"/>
      <c r="C149" s="119"/>
      <c r="D149" s="141"/>
      <c r="E149" s="141"/>
      <c r="F149" s="42"/>
      <c r="G149" s="43"/>
      <c r="H149" s="43"/>
      <c r="I149" s="17" t="s">
        <v>167</v>
      </c>
      <c r="J149" s="14" t="s">
        <v>168</v>
      </c>
      <c r="K149" s="41"/>
      <c r="L149" s="42"/>
      <c r="M149" s="44"/>
      <c r="N149" s="44"/>
      <c r="O149" s="44"/>
      <c r="P149" s="122"/>
      <c r="Q149" s="122"/>
      <c r="R149" s="123"/>
      <c r="S149" s="44"/>
      <c r="T149" s="356"/>
      <c r="U149" s="356"/>
      <c r="V149" s="122"/>
      <c r="W149" s="42"/>
      <c r="X149" s="50"/>
      <c r="Y149" s="83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</row>
    <row r="150" spans="1:45" s="4" customFormat="1" ht="63.75" x14ac:dyDescent="0.25">
      <c r="A150" s="70">
        <v>3</v>
      </c>
      <c r="B150" s="143">
        <v>27</v>
      </c>
      <c r="C150" s="71">
        <v>5</v>
      </c>
      <c r="D150" s="72">
        <v>2.0099999999999998</v>
      </c>
      <c r="E150" s="67"/>
      <c r="F150" s="17" t="s">
        <v>1119</v>
      </c>
      <c r="G150" s="17"/>
      <c r="H150" s="17"/>
      <c r="I150" s="17"/>
      <c r="J150" s="14"/>
      <c r="K150" s="14"/>
      <c r="L150" s="16" t="s">
        <v>1120</v>
      </c>
      <c r="M150" s="186">
        <v>1</v>
      </c>
      <c r="N150" s="186">
        <v>1</v>
      </c>
      <c r="O150" s="186">
        <v>1</v>
      </c>
      <c r="P150" s="73">
        <f>SUM(P151)</f>
        <v>300000000</v>
      </c>
      <c r="Q150" s="73">
        <f>SUM(Q151)</f>
        <v>300000000</v>
      </c>
      <c r="R150" s="74">
        <f>SUM(R151)</f>
        <v>300000000</v>
      </c>
      <c r="S150" s="186">
        <v>1</v>
      </c>
      <c r="T150" s="353">
        <f>SUM(T151)</f>
        <v>300000000</v>
      </c>
      <c r="U150" s="353">
        <f>SUM(U151)</f>
        <v>300000000</v>
      </c>
      <c r="V150" s="73">
        <f>SUM(V151)</f>
        <v>300000000</v>
      </c>
      <c r="W150" s="31"/>
      <c r="X150" s="32"/>
      <c r="Y150" s="83">
        <v>2</v>
      </c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</row>
    <row r="151" spans="1:45" s="4" customFormat="1" ht="102" x14ac:dyDescent="0.25">
      <c r="A151" s="64">
        <v>3</v>
      </c>
      <c r="B151" s="85">
        <v>27</v>
      </c>
      <c r="C151" s="65">
        <v>5</v>
      </c>
      <c r="D151" s="66">
        <v>2.0099999999999998</v>
      </c>
      <c r="E151" s="65">
        <v>1</v>
      </c>
      <c r="F151" s="89" t="s">
        <v>1121</v>
      </c>
      <c r="G151" s="17"/>
      <c r="H151" s="17"/>
      <c r="I151" s="17"/>
      <c r="J151" s="14"/>
      <c r="K151" s="20"/>
      <c r="L151" s="67" t="s">
        <v>1122</v>
      </c>
      <c r="M151" s="20" t="s">
        <v>1123</v>
      </c>
      <c r="N151" s="20" t="s">
        <v>1123</v>
      </c>
      <c r="O151" s="20" t="s">
        <v>1123</v>
      </c>
      <c r="P151" s="80">
        <v>300000000</v>
      </c>
      <c r="Q151" s="80">
        <v>300000000</v>
      </c>
      <c r="R151" s="217">
        <v>300000000</v>
      </c>
      <c r="S151" s="20" t="s">
        <v>1123</v>
      </c>
      <c r="T151" s="328">
        <v>300000000</v>
      </c>
      <c r="U151" s="328">
        <v>300000000</v>
      </c>
      <c r="V151" s="80">
        <v>300000000</v>
      </c>
      <c r="W151" s="31"/>
      <c r="X151" s="32"/>
      <c r="Y151" s="83">
        <v>3</v>
      </c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</row>
    <row r="152" spans="1:45" s="4" customFormat="1" ht="127.5" x14ac:dyDescent="0.25">
      <c r="A152" s="87">
        <v>3</v>
      </c>
      <c r="B152" s="138">
        <v>27</v>
      </c>
      <c r="C152" s="88">
        <v>6</v>
      </c>
      <c r="D152" s="114"/>
      <c r="E152" s="88"/>
      <c r="F152" s="90" t="s">
        <v>1124</v>
      </c>
      <c r="G152" s="91" t="s">
        <v>156</v>
      </c>
      <c r="H152" s="91" t="s">
        <v>157</v>
      </c>
      <c r="I152" s="17" t="s">
        <v>158</v>
      </c>
      <c r="J152" s="92">
        <v>6.5000000000000002E-2</v>
      </c>
      <c r="K152" s="51"/>
      <c r="L152" s="91" t="s">
        <v>1125</v>
      </c>
      <c r="M152" s="99">
        <v>1</v>
      </c>
      <c r="N152" s="99">
        <v>1</v>
      </c>
      <c r="O152" s="99">
        <v>1</v>
      </c>
      <c r="P152" s="93">
        <f>P156</f>
        <v>20000000</v>
      </c>
      <c r="Q152" s="93">
        <f>Q156</f>
        <v>20000000</v>
      </c>
      <c r="R152" s="94">
        <f>R156</f>
        <v>20000000</v>
      </c>
      <c r="S152" s="99">
        <v>1</v>
      </c>
      <c r="T152" s="354">
        <f>T156</f>
        <v>20000000</v>
      </c>
      <c r="U152" s="354">
        <f>U156</f>
        <v>20000000</v>
      </c>
      <c r="V152" s="93">
        <f>V156</f>
        <v>20000000</v>
      </c>
      <c r="W152" s="535" t="s">
        <v>161</v>
      </c>
      <c r="X152" s="117"/>
      <c r="Y152" s="275">
        <v>1</v>
      </c>
      <c r="Z152" s="276"/>
      <c r="AA152" s="276"/>
      <c r="AB152" s="276"/>
      <c r="AC152" s="276"/>
      <c r="AD152" s="276"/>
      <c r="AE152" s="276"/>
      <c r="AF152" s="276"/>
      <c r="AG152" s="276"/>
      <c r="AH152" s="276"/>
      <c r="AI152" s="276"/>
      <c r="AJ152" s="276"/>
      <c r="AK152" s="276"/>
      <c r="AL152" s="276"/>
      <c r="AM152" s="276"/>
      <c r="AN152" s="276"/>
      <c r="AO152" s="276"/>
      <c r="AP152" s="276"/>
      <c r="AQ152" s="276"/>
      <c r="AR152" s="276"/>
      <c r="AS152" s="276"/>
    </row>
    <row r="153" spans="1:45" s="4" customFormat="1" ht="102" x14ac:dyDescent="0.25">
      <c r="A153" s="95"/>
      <c r="B153" s="322"/>
      <c r="C153" s="96"/>
      <c r="D153" s="198"/>
      <c r="E153" s="96"/>
      <c r="F153" s="61"/>
      <c r="G153" s="98"/>
      <c r="H153" s="98"/>
      <c r="I153" s="17" t="s">
        <v>162</v>
      </c>
      <c r="J153" s="14" t="s">
        <v>163</v>
      </c>
      <c r="K153" s="57"/>
      <c r="L153" s="98"/>
      <c r="M153" s="102"/>
      <c r="N153" s="102"/>
      <c r="O153" s="102"/>
      <c r="P153" s="100"/>
      <c r="Q153" s="100"/>
      <c r="R153" s="101"/>
      <c r="S153" s="102"/>
      <c r="T153" s="355"/>
      <c r="U153" s="355"/>
      <c r="V153" s="100"/>
      <c r="W153" s="546"/>
      <c r="X153" s="200"/>
      <c r="Y153" s="275"/>
      <c r="Z153" s="276"/>
      <c r="AA153" s="276"/>
      <c r="AB153" s="276"/>
      <c r="AC153" s="276"/>
      <c r="AD153" s="276"/>
      <c r="AE153" s="276"/>
      <c r="AF153" s="276"/>
      <c r="AG153" s="276"/>
      <c r="AH153" s="276"/>
      <c r="AI153" s="276"/>
      <c r="AJ153" s="276"/>
      <c r="AK153" s="276"/>
      <c r="AL153" s="276"/>
      <c r="AM153" s="276"/>
      <c r="AN153" s="276"/>
      <c r="AO153" s="276"/>
      <c r="AP153" s="276"/>
      <c r="AQ153" s="276"/>
      <c r="AR153" s="276"/>
      <c r="AS153" s="276"/>
    </row>
    <row r="154" spans="1:45" s="4" customFormat="1" ht="76.5" x14ac:dyDescent="0.25">
      <c r="A154" s="95"/>
      <c r="B154" s="322"/>
      <c r="C154" s="96"/>
      <c r="D154" s="198"/>
      <c r="E154" s="96"/>
      <c r="F154" s="61"/>
      <c r="G154" s="98"/>
      <c r="H154" s="98"/>
      <c r="I154" s="17" t="s">
        <v>165</v>
      </c>
      <c r="J154" s="14" t="s">
        <v>166</v>
      </c>
      <c r="K154" s="57"/>
      <c r="L154" s="98"/>
      <c r="M154" s="102"/>
      <c r="N154" s="102"/>
      <c r="O154" s="102"/>
      <c r="P154" s="100"/>
      <c r="Q154" s="100"/>
      <c r="R154" s="101"/>
      <c r="S154" s="102"/>
      <c r="T154" s="355"/>
      <c r="U154" s="355"/>
      <c r="V154" s="100"/>
      <c r="W154" s="61"/>
      <c r="X154" s="200"/>
      <c r="Y154" s="275"/>
      <c r="Z154" s="276"/>
      <c r="AA154" s="276"/>
      <c r="AB154" s="276"/>
      <c r="AC154" s="276"/>
      <c r="AD154" s="276"/>
      <c r="AE154" s="276"/>
      <c r="AF154" s="276"/>
      <c r="AG154" s="276"/>
      <c r="AH154" s="276"/>
      <c r="AI154" s="276"/>
      <c r="AJ154" s="276"/>
      <c r="AK154" s="276"/>
      <c r="AL154" s="276"/>
      <c r="AM154" s="276"/>
      <c r="AN154" s="276"/>
      <c r="AO154" s="276"/>
      <c r="AP154" s="276"/>
      <c r="AQ154" s="276"/>
      <c r="AR154" s="276"/>
      <c r="AS154" s="276"/>
    </row>
    <row r="155" spans="1:45" s="4" customFormat="1" ht="102" x14ac:dyDescent="0.25">
      <c r="A155" s="118"/>
      <c r="B155" s="140"/>
      <c r="C155" s="119"/>
      <c r="D155" s="120"/>
      <c r="E155" s="119"/>
      <c r="F155" s="42"/>
      <c r="G155" s="43"/>
      <c r="H155" s="43"/>
      <c r="I155" s="17" t="s">
        <v>167</v>
      </c>
      <c r="J155" s="14" t="s">
        <v>168</v>
      </c>
      <c r="K155" s="41"/>
      <c r="L155" s="43"/>
      <c r="M155" s="44"/>
      <c r="N155" s="44"/>
      <c r="O155" s="44"/>
      <c r="P155" s="122"/>
      <c r="Q155" s="122"/>
      <c r="R155" s="123"/>
      <c r="S155" s="44"/>
      <c r="T155" s="356"/>
      <c r="U155" s="356"/>
      <c r="V155" s="122"/>
      <c r="W155" s="42"/>
      <c r="X155" s="124"/>
      <c r="Y155" s="275"/>
      <c r="Z155" s="276"/>
      <c r="AA155" s="276"/>
      <c r="AB155" s="276"/>
      <c r="AC155" s="276"/>
      <c r="AD155" s="276"/>
      <c r="AE155" s="276"/>
      <c r="AF155" s="276"/>
      <c r="AG155" s="276"/>
      <c r="AH155" s="276"/>
      <c r="AI155" s="276"/>
      <c r="AJ155" s="276"/>
      <c r="AK155" s="276"/>
      <c r="AL155" s="276"/>
      <c r="AM155" s="276"/>
      <c r="AN155" s="276"/>
      <c r="AO155" s="276"/>
      <c r="AP155" s="276"/>
      <c r="AQ155" s="276"/>
      <c r="AR155" s="276"/>
      <c r="AS155" s="276"/>
    </row>
    <row r="156" spans="1:45" s="4" customFormat="1" ht="76.5" x14ac:dyDescent="0.25">
      <c r="A156" s="70">
        <v>3</v>
      </c>
      <c r="B156" s="143">
        <v>27</v>
      </c>
      <c r="C156" s="71">
        <v>6</v>
      </c>
      <c r="D156" s="72">
        <v>2.0099999999999998</v>
      </c>
      <c r="E156" s="71"/>
      <c r="F156" s="16" t="s">
        <v>1126</v>
      </c>
      <c r="G156" s="17"/>
      <c r="H156" s="17"/>
      <c r="I156" s="17"/>
      <c r="J156" s="14"/>
      <c r="K156" s="14"/>
      <c r="L156" s="16" t="s">
        <v>1127</v>
      </c>
      <c r="M156" s="186">
        <v>1</v>
      </c>
      <c r="N156" s="186">
        <v>1</v>
      </c>
      <c r="O156" s="186">
        <v>1</v>
      </c>
      <c r="P156" s="73">
        <f>P157</f>
        <v>20000000</v>
      </c>
      <c r="Q156" s="73">
        <f>Q157</f>
        <v>20000000</v>
      </c>
      <c r="R156" s="74">
        <f>R157</f>
        <v>20000000</v>
      </c>
      <c r="S156" s="186">
        <v>1</v>
      </c>
      <c r="T156" s="353">
        <f>T157</f>
        <v>20000000</v>
      </c>
      <c r="U156" s="353">
        <f>U157</f>
        <v>20000000</v>
      </c>
      <c r="V156" s="73">
        <f>V157</f>
        <v>20000000</v>
      </c>
      <c r="W156" s="31"/>
      <c r="X156" s="105"/>
      <c r="Y156" s="275">
        <v>2</v>
      </c>
      <c r="Z156" s="276"/>
      <c r="AA156" s="276"/>
      <c r="AB156" s="276"/>
      <c r="AC156" s="276"/>
      <c r="AD156" s="276"/>
      <c r="AE156" s="276"/>
      <c r="AF156" s="276"/>
      <c r="AG156" s="276"/>
      <c r="AH156" s="276"/>
      <c r="AI156" s="276"/>
      <c r="AJ156" s="276"/>
      <c r="AK156" s="276"/>
      <c r="AL156" s="276"/>
      <c r="AM156" s="276"/>
      <c r="AN156" s="276"/>
      <c r="AO156" s="276"/>
      <c r="AP156" s="276"/>
      <c r="AQ156" s="276"/>
      <c r="AR156" s="276"/>
      <c r="AS156" s="276"/>
    </row>
    <row r="157" spans="1:45" s="4" customFormat="1" ht="51" x14ac:dyDescent="0.25">
      <c r="A157" s="64">
        <v>3</v>
      </c>
      <c r="B157" s="85">
        <v>27</v>
      </c>
      <c r="C157" s="65">
        <v>6</v>
      </c>
      <c r="D157" s="66">
        <v>2.0099999999999998</v>
      </c>
      <c r="E157" s="65">
        <v>3</v>
      </c>
      <c r="F157" s="67" t="s">
        <v>1128</v>
      </c>
      <c r="G157" s="17"/>
      <c r="H157" s="17"/>
      <c r="I157" s="17"/>
      <c r="J157" s="14"/>
      <c r="K157" s="20"/>
      <c r="L157" s="301" t="s">
        <v>1129</v>
      </c>
      <c r="M157" s="302" t="s">
        <v>763</v>
      </c>
      <c r="N157" s="302" t="s">
        <v>763</v>
      </c>
      <c r="O157" s="302" t="s">
        <v>763</v>
      </c>
      <c r="P157" s="306">
        <v>20000000</v>
      </c>
      <c r="Q157" s="306">
        <v>20000000</v>
      </c>
      <c r="R157" s="307">
        <v>20000000</v>
      </c>
      <c r="S157" s="302" t="s">
        <v>763</v>
      </c>
      <c r="T157" s="371">
        <v>20000000</v>
      </c>
      <c r="U157" s="371">
        <v>20000000</v>
      </c>
      <c r="V157" s="306">
        <v>20000000</v>
      </c>
      <c r="W157" s="31"/>
      <c r="X157" s="32"/>
      <c r="Y157" s="83">
        <v>3</v>
      </c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</row>
    <row r="158" spans="1:45" s="4" customFormat="1" ht="127.5" x14ac:dyDescent="0.25">
      <c r="A158" s="87">
        <v>3</v>
      </c>
      <c r="B158" s="138">
        <v>27</v>
      </c>
      <c r="C158" s="88">
        <v>7</v>
      </c>
      <c r="D158" s="89"/>
      <c r="E158" s="89"/>
      <c r="F158" s="90" t="s">
        <v>1130</v>
      </c>
      <c r="G158" s="91" t="s">
        <v>156</v>
      </c>
      <c r="H158" s="91" t="s">
        <v>157</v>
      </c>
      <c r="I158" s="17" t="s">
        <v>158</v>
      </c>
      <c r="J158" s="92">
        <v>6.5000000000000002E-2</v>
      </c>
      <c r="K158" s="51"/>
      <c r="L158" s="91" t="s">
        <v>1131</v>
      </c>
      <c r="M158" s="99">
        <v>1</v>
      </c>
      <c r="N158" s="99">
        <v>1</v>
      </c>
      <c r="O158" s="99">
        <v>1</v>
      </c>
      <c r="P158" s="93">
        <f>P162</f>
        <v>50000000</v>
      </c>
      <c r="Q158" s="93">
        <f>Q162</f>
        <v>50000000</v>
      </c>
      <c r="R158" s="94">
        <f>R162</f>
        <v>55000000</v>
      </c>
      <c r="S158" s="99">
        <v>1</v>
      </c>
      <c r="T158" s="354">
        <f>T162</f>
        <v>90860000</v>
      </c>
      <c r="U158" s="354">
        <f>U162</f>
        <v>90860000</v>
      </c>
      <c r="V158" s="93">
        <f>V162</f>
        <v>50000000</v>
      </c>
      <c r="W158" s="535" t="s">
        <v>161</v>
      </c>
      <c r="X158" s="56"/>
      <c r="Y158" s="83">
        <v>1</v>
      </c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</row>
    <row r="159" spans="1:45" s="4" customFormat="1" ht="102" x14ac:dyDescent="0.25">
      <c r="A159" s="95"/>
      <c r="B159" s="322"/>
      <c r="C159" s="96"/>
      <c r="D159" s="97"/>
      <c r="E159" s="97"/>
      <c r="F159" s="61"/>
      <c r="G159" s="98"/>
      <c r="H159" s="98"/>
      <c r="I159" s="17" t="s">
        <v>162</v>
      </c>
      <c r="J159" s="14" t="s">
        <v>163</v>
      </c>
      <c r="K159" s="57"/>
      <c r="L159" s="98"/>
      <c r="M159" s="102"/>
      <c r="N159" s="102"/>
      <c r="O159" s="102"/>
      <c r="P159" s="100"/>
      <c r="Q159" s="100"/>
      <c r="R159" s="101"/>
      <c r="S159" s="102"/>
      <c r="T159" s="355"/>
      <c r="U159" s="355"/>
      <c r="V159" s="100"/>
      <c r="W159" s="546"/>
      <c r="X159" s="60"/>
      <c r="Y159" s="83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</row>
    <row r="160" spans="1:45" s="4" customFormat="1" ht="76.5" x14ac:dyDescent="0.25">
      <c r="A160" s="95"/>
      <c r="B160" s="322"/>
      <c r="C160" s="96"/>
      <c r="D160" s="97"/>
      <c r="E160" s="97"/>
      <c r="F160" s="61"/>
      <c r="G160" s="98"/>
      <c r="H160" s="98"/>
      <c r="I160" s="17" t="s">
        <v>165</v>
      </c>
      <c r="J160" s="14" t="s">
        <v>166</v>
      </c>
      <c r="K160" s="57"/>
      <c r="L160" s="98"/>
      <c r="M160" s="102"/>
      <c r="N160" s="102"/>
      <c r="O160" s="102"/>
      <c r="P160" s="100"/>
      <c r="Q160" s="100"/>
      <c r="R160" s="101"/>
      <c r="S160" s="102"/>
      <c r="T160" s="355"/>
      <c r="U160" s="355"/>
      <c r="V160" s="100"/>
      <c r="W160" s="61"/>
      <c r="X160" s="60"/>
      <c r="Y160" s="83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</row>
    <row r="161" spans="1:45" s="4" customFormat="1" ht="102" x14ac:dyDescent="0.25">
      <c r="A161" s="118"/>
      <c r="B161" s="140"/>
      <c r="C161" s="119"/>
      <c r="D161" s="141"/>
      <c r="E161" s="141"/>
      <c r="F161" s="42"/>
      <c r="G161" s="43"/>
      <c r="H161" s="43"/>
      <c r="I161" s="17" t="s">
        <v>167</v>
      </c>
      <c r="J161" s="14" t="s">
        <v>168</v>
      </c>
      <c r="K161" s="41"/>
      <c r="L161" s="43"/>
      <c r="M161" s="44"/>
      <c r="N161" s="44"/>
      <c r="O161" s="44"/>
      <c r="P161" s="122"/>
      <c r="Q161" s="122"/>
      <c r="R161" s="123"/>
      <c r="S161" s="44"/>
      <c r="T161" s="356"/>
      <c r="U161" s="356"/>
      <c r="V161" s="122"/>
      <c r="W161" s="42"/>
      <c r="X161" s="50"/>
      <c r="Y161" s="83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</row>
    <row r="162" spans="1:45" s="4" customFormat="1" ht="38.25" x14ac:dyDescent="0.25">
      <c r="A162" s="70">
        <v>3</v>
      </c>
      <c r="B162" s="143">
        <v>27</v>
      </c>
      <c r="C162" s="71">
        <v>7</v>
      </c>
      <c r="D162" s="72">
        <v>2.0099999999999998</v>
      </c>
      <c r="E162" s="67"/>
      <c r="F162" s="17" t="s">
        <v>1132</v>
      </c>
      <c r="G162" s="17"/>
      <c r="H162" s="17"/>
      <c r="I162" s="17"/>
      <c r="J162" s="14"/>
      <c r="K162" s="14"/>
      <c r="L162" s="16" t="s">
        <v>1133</v>
      </c>
      <c r="M162" s="186" t="s">
        <v>1134</v>
      </c>
      <c r="N162" s="186" t="s">
        <v>1134</v>
      </c>
      <c r="O162" s="186" t="s">
        <v>1134</v>
      </c>
      <c r="P162" s="73">
        <f>SUM(P163:P167)</f>
        <v>50000000</v>
      </c>
      <c r="Q162" s="73">
        <f>SUM(Q163:Q167)</f>
        <v>50000000</v>
      </c>
      <c r="R162" s="74">
        <f>SUM(R163:R167)</f>
        <v>55000000</v>
      </c>
      <c r="S162" s="186" t="s">
        <v>1134</v>
      </c>
      <c r="T162" s="353">
        <f>SUM(T163:T167)</f>
        <v>90860000</v>
      </c>
      <c r="U162" s="353">
        <f>SUM(U163:U167)</f>
        <v>90860000</v>
      </c>
      <c r="V162" s="73">
        <f>SUM(V163:V167)</f>
        <v>50000000</v>
      </c>
      <c r="W162" s="31"/>
      <c r="X162" s="32"/>
      <c r="Y162" s="83">
        <v>2</v>
      </c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</row>
    <row r="163" spans="1:45" s="4" customFormat="1" ht="63.75" x14ac:dyDescent="0.25">
      <c r="A163" s="64">
        <v>3</v>
      </c>
      <c r="B163" s="85">
        <v>27</v>
      </c>
      <c r="C163" s="65">
        <v>7</v>
      </c>
      <c r="D163" s="66">
        <v>2.0099999999999998</v>
      </c>
      <c r="E163" s="65">
        <v>1</v>
      </c>
      <c r="F163" s="67" t="s">
        <v>1135</v>
      </c>
      <c r="G163" s="17"/>
      <c r="H163" s="17"/>
      <c r="I163" s="17"/>
      <c r="J163" s="14"/>
      <c r="K163" s="20"/>
      <c r="L163" s="15" t="s">
        <v>1136</v>
      </c>
      <c r="M163" s="20" t="s">
        <v>593</v>
      </c>
      <c r="N163" s="20" t="s">
        <v>593</v>
      </c>
      <c r="O163" s="20" t="s">
        <v>593</v>
      </c>
      <c r="P163" s="80">
        <v>20000000</v>
      </c>
      <c r="Q163" s="80">
        <v>20000000</v>
      </c>
      <c r="R163" s="217">
        <v>20000000</v>
      </c>
      <c r="S163" s="20" t="s">
        <v>593</v>
      </c>
      <c r="T163" s="328">
        <v>20000000</v>
      </c>
      <c r="U163" s="328">
        <v>20000000</v>
      </c>
      <c r="V163" s="80">
        <v>20000000</v>
      </c>
      <c r="W163" s="16"/>
      <c r="X163" s="32"/>
      <c r="Y163" s="83">
        <v>3</v>
      </c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</row>
    <row r="164" spans="1:45" s="4" customFormat="1" ht="63.75" x14ac:dyDescent="0.25">
      <c r="A164" s="64">
        <v>3</v>
      </c>
      <c r="B164" s="85">
        <v>27</v>
      </c>
      <c r="C164" s="65">
        <v>7</v>
      </c>
      <c r="D164" s="66">
        <v>2.0099999999999998</v>
      </c>
      <c r="E164" s="65">
        <v>2</v>
      </c>
      <c r="F164" s="15" t="s">
        <v>1137</v>
      </c>
      <c r="G164" s="17"/>
      <c r="H164" s="17"/>
      <c r="I164" s="17"/>
      <c r="J164" s="14"/>
      <c r="K164" s="20"/>
      <c r="L164" s="15" t="s">
        <v>1138</v>
      </c>
      <c r="M164" s="20" t="s">
        <v>593</v>
      </c>
      <c r="N164" s="20" t="s">
        <v>593</v>
      </c>
      <c r="O164" s="20" t="s">
        <v>593</v>
      </c>
      <c r="P164" s="80">
        <v>10000000</v>
      </c>
      <c r="Q164" s="80">
        <v>10000000</v>
      </c>
      <c r="R164" s="217">
        <v>10000000</v>
      </c>
      <c r="S164" s="20" t="s">
        <v>593</v>
      </c>
      <c r="T164" s="328">
        <v>10000000</v>
      </c>
      <c r="U164" s="328">
        <v>10000000</v>
      </c>
      <c r="V164" s="80">
        <v>10000000</v>
      </c>
      <c r="W164" s="16"/>
      <c r="X164" s="32"/>
      <c r="Y164" s="83">
        <v>3</v>
      </c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</row>
    <row r="165" spans="1:45" s="4" customFormat="1" ht="51" x14ac:dyDescent="0.25">
      <c r="A165" s="64">
        <v>3</v>
      </c>
      <c r="B165" s="85">
        <v>27</v>
      </c>
      <c r="C165" s="65">
        <v>7</v>
      </c>
      <c r="D165" s="66">
        <v>2.0099999999999998</v>
      </c>
      <c r="E165" s="65">
        <v>3</v>
      </c>
      <c r="F165" s="15" t="s">
        <v>1139</v>
      </c>
      <c r="G165" s="17"/>
      <c r="H165" s="17"/>
      <c r="I165" s="17"/>
      <c r="J165" s="14"/>
      <c r="K165" s="20"/>
      <c r="L165" s="15" t="s">
        <v>1140</v>
      </c>
      <c r="M165" s="20" t="s">
        <v>593</v>
      </c>
      <c r="N165" s="20" t="s">
        <v>593</v>
      </c>
      <c r="O165" s="20" t="s">
        <v>593</v>
      </c>
      <c r="P165" s="68">
        <v>10000000</v>
      </c>
      <c r="Q165" s="68">
        <v>10000000</v>
      </c>
      <c r="R165" s="69">
        <v>10000000</v>
      </c>
      <c r="S165" s="20" t="s">
        <v>593</v>
      </c>
      <c r="T165" s="357">
        <f>10000000+35860000</f>
        <v>45860000</v>
      </c>
      <c r="U165" s="357">
        <f>10000000+35860000</f>
        <v>45860000</v>
      </c>
      <c r="V165" s="68">
        <v>10000000</v>
      </c>
      <c r="W165" s="31"/>
      <c r="X165" s="32"/>
      <c r="Y165" s="83">
        <v>3</v>
      </c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</row>
    <row r="166" spans="1:45" s="4" customFormat="1" ht="38.25" x14ac:dyDescent="0.25">
      <c r="A166" s="64">
        <v>3</v>
      </c>
      <c r="B166" s="85">
        <v>27</v>
      </c>
      <c r="C166" s="65">
        <v>7</v>
      </c>
      <c r="D166" s="66">
        <v>2.0099999999999998</v>
      </c>
      <c r="E166" s="65">
        <v>4</v>
      </c>
      <c r="F166" s="67" t="s">
        <v>1141</v>
      </c>
      <c r="G166" s="17"/>
      <c r="H166" s="17"/>
      <c r="I166" s="17"/>
      <c r="J166" s="14"/>
      <c r="K166" s="20"/>
      <c r="L166" s="315" t="s">
        <v>1142</v>
      </c>
      <c r="M166" s="20" t="s">
        <v>593</v>
      </c>
      <c r="N166" s="20" t="s">
        <v>593</v>
      </c>
      <c r="O166" s="20" t="s">
        <v>593</v>
      </c>
      <c r="P166" s="80">
        <v>5000000</v>
      </c>
      <c r="Q166" s="80">
        <v>5000000</v>
      </c>
      <c r="R166" s="279">
        <f>5000000+5000000</f>
        <v>10000000</v>
      </c>
      <c r="S166" s="20" t="s">
        <v>593</v>
      </c>
      <c r="T166" s="328">
        <f>5000000+5000000</f>
        <v>10000000</v>
      </c>
      <c r="U166" s="328">
        <f>5000000+5000000</f>
        <v>10000000</v>
      </c>
      <c r="V166" s="80">
        <v>5000000</v>
      </c>
      <c r="W166" s="31"/>
      <c r="X166" s="32" t="s">
        <v>288</v>
      </c>
      <c r="Y166" s="83">
        <v>3</v>
      </c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</row>
    <row r="167" spans="1:45" s="4" customFormat="1" ht="63.75" x14ac:dyDescent="0.25">
      <c r="A167" s="64">
        <v>3</v>
      </c>
      <c r="B167" s="85">
        <v>27</v>
      </c>
      <c r="C167" s="65">
        <v>7</v>
      </c>
      <c r="D167" s="170">
        <v>2.0099999999999998</v>
      </c>
      <c r="E167" s="168">
        <v>5</v>
      </c>
      <c r="F167" s="89" t="s">
        <v>1143</v>
      </c>
      <c r="G167" s="91"/>
      <c r="H167" s="91"/>
      <c r="I167" s="91"/>
      <c r="J167" s="51"/>
      <c r="K167" s="109"/>
      <c r="L167" s="171" t="s">
        <v>1144</v>
      </c>
      <c r="M167" s="109" t="s">
        <v>593</v>
      </c>
      <c r="N167" s="109" t="s">
        <v>593</v>
      </c>
      <c r="O167" s="109" t="s">
        <v>593</v>
      </c>
      <c r="P167" s="270">
        <v>5000000</v>
      </c>
      <c r="Q167" s="270">
        <v>5000000</v>
      </c>
      <c r="R167" s="272">
        <v>5000000</v>
      </c>
      <c r="S167" s="109" t="s">
        <v>593</v>
      </c>
      <c r="T167" s="268">
        <v>5000000</v>
      </c>
      <c r="U167" s="268">
        <v>5000000</v>
      </c>
      <c r="V167" s="270">
        <v>5000000</v>
      </c>
      <c r="W167" s="175"/>
      <c r="X167" s="109"/>
      <c r="Y167" s="83">
        <v>3</v>
      </c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</row>
    <row r="168" spans="1:45" s="282" customFormat="1" x14ac:dyDescent="0.25">
      <c r="D168" s="537" t="s">
        <v>682</v>
      </c>
      <c r="E168" s="537"/>
      <c r="F168" s="537"/>
      <c r="G168" s="537"/>
      <c r="H168" s="537"/>
      <c r="I168" s="537"/>
      <c r="J168" s="537"/>
      <c r="K168" s="537"/>
      <c r="L168" s="537"/>
      <c r="M168" s="283"/>
      <c r="N168" s="283"/>
      <c r="O168" s="283"/>
      <c r="P168" s="283"/>
      <c r="Q168" s="283"/>
      <c r="R168" s="283"/>
      <c r="S168" s="283"/>
      <c r="T168" s="366">
        <f>T9+T97</f>
        <v>17150889800</v>
      </c>
      <c r="U168" s="366">
        <f>U9+U97</f>
        <v>18213739800</v>
      </c>
      <c r="V168" s="284">
        <f>V9+V97</f>
        <v>18445670000</v>
      </c>
      <c r="W168" s="283"/>
      <c r="X168" s="283"/>
    </row>
    <row r="169" spans="1:45" s="282" customFormat="1" x14ac:dyDescent="0.25">
      <c r="D169" s="378"/>
      <c r="E169" s="378"/>
      <c r="F169" s="378"/>
      <c r="G169" s="378"/>
      <c r="H169" s="378"/>
      <c r="I169" s="378"/>
      <c r="J169" s="378"/>
      <c r="K169" s="378"/>
      <c r="L169" s="378"/>
      <c r="M169" s="379"/>
      <c r="N169" s="379"/>
      <c r="O169" s="379"/>
      <c r="P169" s="379"/>
      <c r="Q169" s="379"/>
      <c r="R169" s="379"/>
      <c r="S169" s="379"/>
      <c r="T169" s="380"/>
      <c r="U169" s="380"/>
      <c r="V169" s="381"/>
      <c r="W169" s="379"/>
      <c r="X169" s="379"/>
    </row>
    <row r="170" spans="1:45" x14ac:dyDescent="0.25">
      <c r="V170" s="570" t="s">
        <v>1823</v>
      </c>
      <c r="W170" s="570"/>
    </row>
    <row r="171" spans="1:45" x14ac:dyDescent="0.25">
      <c r="E171" s="281"/>
      <c r="F171" s="281" t="s">
        <v>1148</v>
      </c>
      <c r="O171" s="329"/>
      <c r="S171" s="329"/>
      <c r="T171" s="367"/>
      <c r="U171" s="367"/>
      <c r="V171" s="543" t="s">
        <v>1151</v>
      </c>
      <c r="W171" s="543"/>
    </row>
    <row r="172" spans="1:45" x14ac:dyDescent="0.25">
      <c r="E172" s="281"/>
      <c r="F172" s="281"/>
      <c r="O172" s="329"/>
      <c r="S172" s="329"/>
    </row>
    <row r="173" spans="1:45" x14ac:dyDescent="0.25">
      <c r="E173" s="281"/>
      <c r="F173" s="281"/>
      <c r="O173" s="329"/>
      <c r="S173" s="329"/>
    </row>
    <row r="174" spans="1:45" x14ac:dyDescent="0.25">
      <c r="E174" s="281"/>
      <c r="F174" s="281"/>
      <c r="O174" s="329"/>
      <c r="S174" s="329"/>
      <c r="U174" s="367"/>
    </row>
    <row r="175" spans="1:45" x14ac:dyDescent="0.25">
      <c r="E175" s="281"/>
      <c r="F175" s="368" t="s">
        <v>1155</v>
      </c>
      <c r="O175" s="329"/>
      <c r="S175" s="329"/>
      <c r="V175" s="534" t="s">
        <v>1152</v>
      </c>
      <c r="W175" s="534"/>
    </row>
    <row r="176" spans="1:45" x14ac:dyDescent="0.25">
      <c r="E176" s="368"/>
      <c r="F176" s="368" t="s">
        <v>1156</v>
      </c>
      <c r="O176" s="329"/>
      <c r="S176" s="329"/>
      <c r="V176" s="534" t="s">
        <v>1153</v>
      </c>
      <c r="W176" s="534"/>
    </row>
  </sheetData>
  <mergeCells count="48">
    <mergeCell ref="Y5:Y7"/>
    <mergeCell ref="L6:N6"/>
    <mergeCell ref="W6:W7"/>
    <mergeCell ref="K5:K7"/>
    <mergeCell ref="P5:P7"/>
    <mergeCell ref="Q5:Q7"/>
    <mergeCell ref="R5:R7"/>
    <mergeCell ref="T5:T7"/>
    <mergeCell ref="U5:U7"/>
    <mergeCell ref="V5:V7"/>
    <mergeCell ref="L13:L17"/>
    <mergeCell ref="M13:M14"/>
    <mergeCell ref="I5:I7"/>
    <mergeCell ref="J5:J7"/>
    <mergeCell ref="X5:X7"/>
    <mergeCell ref="F5:F7"/>
    <mergeCell ref="G5:G7"/>
    <mergeCell ref="D168:L168"/>
    <mergeCell ref="F81:F82"/>
    <mergeCell ref="L5:O5"/>
    <mergeCell ref="F112:F113"/>
    <mergeCell ref="N13:N14"/>
    <mergeCell ref="O13:O14"/>
    <mergeCell ref="F72:F74"/>
    <mergeCell ref="G72:G73"/>
    <mergeCell ref="H72:H73"/>
    <mergeCell ref="A5:E7"/>
    <mergeCell ref="H5:H7"/>
    <mergeCell ref="F13:F17"/>
    <mergeCell ref="G13:G17"/>
    <mergeCell ref="H13:H17"/>
    <mergeCell ref="A112:A113"/>
    <mergeCell ref="B112:B113"/>
    <mergeCell ref="C112:C113"/>
    <mergeCell ref="D112:D113"/>
    <mergeCell ref="E112:E113"/>
    <mergeCell ref="V171:W171"/>
    <mergeCell ref="V175:W175"/>
    <mergeCell ref="V176:W176"/>
    <mergeCell ref="S13:S14"/>
    <mergeCell ref="W115:W116"/>
    <mergeCell ref="W135:W136"/>
    <mergeCell ref="W146:W147"/>
    <mergeCell ref="W152:W153"/>
    <mergeCell ref="W158:W159"/>
    <mergeCell ref="W13:W17"/>
    <mergeCell ref="W72:W75"/>
    <mergeCell ref="V170:W17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2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94"/>
  <sheetViews>
    <sheetView view="pageBreakPreview" zoomScale="60" zoomScaleNormal="60" workbookViewId="0">
      <pane ySplit="7" topLeftCell="A137" activePane="bottomLeft" state="frozen"/>
      <selection pane="bottomLeft" sqref="A1:XFD2"/>
    </sheetView>
  </sheetViews>
  <sheetFormatPr defaultRowHeight="15" x14ac:dyDescent="0.25"/>
  <cols>
    <col min="1" max="1" width="4.85546875" customWidth="1"/>
    <col min="2" max="2" width="3.5703125" customWidth="1"/>
    <col min="3" max="3" width="5.7109375" customWidth="1"/>
    <col min="4" max="4" width="5.5703125" customWidth="1"/>
    <col min="5" max="5" width="6.7109375" customWidth="1"/>
    <col min="6" max="6" width="29.7109375" customWidth="1"/>
    <col min="7" max="7" width="14.42578125" hidden="1" customWidth="1"/>
    <col min="8" max="8" width="12.5703125" hidden="1" customWidth="1"/>
    <col min="9" max="9" width="11.42578125" hidden="1" customWidth="1"/>
    <col min="10" max="10" width="11" customWidth="1"/>
    <col min="11" max="11" width="10.42578125" customWidth="1"/>
    <col min="12" max="12" width="23.42578125" customWidth="1"/>
    <col min="13" max="14" width="0" hidden="1" customWidth="1"/>
    <col min="17" max="19" width="0" hidden="1" customWidth="1"/>
    <col min="20" max="21" width="17.140625" bestFit="1" customWidth="1"/>
    <col min="22" max="22" width="18.28515625" customWidth="1"/>
  </cols>
  <sheetData>
    <row r="1" spans="1:45" x14ac:dyDescent="0.25">
      <c r="T1" s="329" t="s">
        <v>1154</v>
      </c>
      <c r="U1" s="329" t="s">
        <v>1145</v>
      </c>
    </row>
    <row r="2" spans="1:45" x14ac:dyDescent="0.25">
      <c r="T2" s="329"/>
      <c r="U2" s="329" t="s">
        <v>1147</v>
      </c>
    </row>
    <row r="3" spans="1:45" x14ac:dyDescent="0.25">
      <c r="T3" s="329"/>
      <c r="U3" s="329"/>
    </row>
    <row r="4" spans="1:45" x14ac:dyDescent="0.25">
      <c r="T4" s="329"/>
      <c r="U4" s="329"/>
    </row>
    <row r="5" spans="1:45" s="4" customFormat="1" ht="25.5" x14ac:dyDescent="0.25">
      <c r="A5" s="547" t="s">
        <v>0</v>
      </c>
      <c r="B5" s="563"/>
      <c r="C5" s="563"/>
      <c r="D5" s="563"/>
      <c r="E5" s="564"/>
      <c r="F5" s="551" t="s">
        <v>1</v>
      </c>
      <c r="G5" s="551" t="s">
        <v>2</v>
      </c>
      <c r="H5" s="551" t="s">
        <v>3</v>
      </c>
      <c r="I5" s="551" t="s">
        <v>4</v>
      </c>
      <c r="J5" s="551" t="s">
        <v>5</v>
      </c>
      <c r="K5" s="551" t="s">
        <v>6</v>
      </c>
      <c r="L5" s="554" t="s">
        <v>7</v>
      </c>
      <c r="M5" s="555"/>
      <c r="N5" s="556"/>
      <c r="O5" s="1"/>
      <c r="P5" s="1"/>
      <c r="Q5" s="550" t="s">
        <v>8</v>
      </c>
      <c r="R5" s="550" t="s">
        <v>9</v>
      </c>
      <c r="S5" s="559" t="s">
        <v>10</v>
      </c>
      <c r="T5" s="538" t="s">
        <v>11</v>
      </c>
      <c r="U5" s="538" t="s">
        <v>927</v>
      </c>
      <c r="V5" s="550" t="s">
        <v>12</v>
      </c>
      <c r="W5" s="2" t="s">
        <v>13</v>
      </c>
      <c r="X5" s="551" t="s">
        <v>14</v>
      </c>
      <c r="Y5" s="552" t="s">
        <v>15</v>
      </c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s="4" customFormat="1" x14ac:dyDescent="0.25">
      <c r="A6" s="553"/>
      <c r="B6" s="565"/>
      <c r="C6" s="565"/>
      <c r="D6" s="565"/>
      <c r="E6" s="566"/>
      <c r="F6" s="546"/>
      <c r="G6" s="546"/>
      <c r="H6" s="546"/>
      <c r="I6" s="546"/>
      <c r="J6" s="546"/>
      <c r="K6" s="557"/>
      <c r="L6" s="554" t="s">
        <v>16</v>
      </c>
      <c r="M6" s="555"/>
      <c r="N6" s="556"/>
      <c r="O6" s="6"/>
      <c r="P6" s="6"/>
      <c r="Q6" s="546"/>
      <c r="R6" s="546"/>
      <c r="S6" s="546"/>
      <c r="T6" s="539"/>
      <c r="U6" s="539"/>
      <c r="V6" s="546"/>
      <c r="W6" s="551" t="s">
        <v>17</v>
      </c>
      <c r="X6" s="546"/>
      <c r="Y6" s="55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s="4" customFormat="1" ht="38.25" x14ac:dyDescent="0.25">
      <c r="A7" s="567"/>
      <c r="B7" s="568"/>
      <c r="C7" s="568"/>
      <c r="D7" s="568"/>
      <c r="E7" s="569"/>
      <c r="F7" s="536"/>
      <c r="G7" s="536"/>
      <c r="H7" s="536"/>
      <c r="I7" s="536"/>
      <c r="J7" s="536"/>
      <c r="K7" s="558"/>
      <c r="L7" s="440" t="s">
        <v>18</v>
      </c>
      <c r="M7" s="440" t="s">
        <v>19</v>
      </c>
      <c r="N7" s="440" t="s">
        <v>20</v>
      </c>
      <c r="O7" s="440" t="s">
        <v>21</v>
      </c>
      <c r="P7" s="440" t="s">
        <v>1146</v>
      </c>
      <c r="Q7" s="536"/>
      <c r="R7" s="536"/>
      <c r="S7" s="536"/>
      <c r="T7" s="540"/>
      <c r="U7" s="540"/>
      <c r="V7" s="536"/>
      <c r="W7" s="536"/>
      <c r="X7" s="536"/>
      <c r="Y7" s="55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s="451" customFormat="1" x14ac:dyDescent="0.25"/>
    <row r="9" spans="1:45" s="4" customFormat="1" ht="38.25" x14ac:dyDescent="0.25">
      <c r="A9" s="441">
        <v>2</v>
      </c>
      <c r="B9" s="442">
        <v>17</v>
      </c>
      <c r="C9" s="443"/>
      <c r="D9" s="443"/>
      <c r="E9" s="443"/>
      <c r="F9" s="444" t="s">
        <v>1285</v>
      </c>
      <c r="G9" s="445"/>
      <c r="H9" s="445"/>
      <c r="I9" s="445"/>
      <c r="J9" s="446"/>
      <c r="K9" s="446"/>
      <c r="L9" s="444"/>
      <c r="M9" s="446"/>
      <c r="N9" s="446"/>
      <c r="O9" s="446"/>
      <c r="P9" s="446"/>
      <c r="Q9" s="447">
        <f t="shared" ref="Q9:V9" si="0">Q11</f>
        <v>5615507300</v>
      </c>
      <c r="R9" s="447">
        <f t="shared" si="0"/>
        <v>5615507300</v>
      </c>
      <c r="S9" s="448">
        <f t="shared" si="0"/>
        <v>5655507300</v>
      </c>
      <c r="T9" s="448">
        <f t="shared" si="0"/>
        <v>5688757300</v>
      </c>
      <c r="U9" s="448">
        <f t="shared" si="0"/>
        <v>6288757300</v>
      </c>
      <c r="V9" s="447">
        <f t="shared" si="0"/>
        <v>7399486300</v>
      </c>
      <c r="W9" s="449"/>
      <c r="X9" s="450"/>
      <c r="Y9" s="83"/>
      <c r="Z9" s="386"/>
      <c r="AA9" s="386"/>
      <c r="AB9" s="386"/>
      <c r="AC9" s="386"/>
      <c r="AD9" s="386"/>
      <c r="AE9" s="386"/>
      <c r="AF9" s="386"/>
      <c r="AG9" s="386"/>
      <c r="AH9" s="386"/>
      <c r="AI9" s="386"/>
      <c r="AJ9" s="386"/>
      <c r="AK9" s="386"/>
      <c r="AL9" s="386"/>
      <c r="AM9" s="386"/>
      <c r="AN9" s="386"/>
      <c r="AO9" s="386"/>
      <c r="AP9" s="386"/>
      <c r="AQ9" s="386"/>
      <c r="AR9" s="386"/>
      <c r="AS9" s="386"/>
    </row>
    <row r="10" spans="1:45" s="4" customFormat="1" x14ac:dyDescent="0.25">
      <c r="A10" s="70"/>
      <c r="B10" s="143"/>
      <c r="C10" s="67"/>
      <c r="D10" s="67"/>
      <c r="E10" s="67"/>
      <c r="F10" s="16"/>
      <c r="G10" s="17"/>
      <c r="H10" s="17"/>
      <c r="I10" s="17"/>
      <c r="J10" s="14"/>
      <c r="K10" s="14"/>
      <c r="L10" s="16"/>
      <c r="M10" s="14"/>
      <c r="N10" s="14"/>
      <c r="O10" s="14"/>
      <c r="P10" s="14"/>
      <c r="Q10" s="73"/>
      <c r="R10" s="73"/>
      <c r="S10" s="74"/>
      <c r="T10" s="74"/>
      <c r="U10" s="74"/>
      <c r="V10" s="73"/>
      <c r="W10" s="392"/>
      <c r="X10" s="32"/>
      <c r="Y10" s="83"/>
      <c r="Z10" s="386"/>
      <c r="AA10" s="386"/>
      <c r="AB10" s="386"/>
      <c r="AC10" s="386"/>
      <c r="AD10" s="386"/>
      <c r="AE10" s="386"/>
      <c r="AF10" s="386"/>
      <c r="AG10" s="386"/>
      <c r="AH10" s="386"/>
      <c r="AI10" s="386"/>
      <c r="AJ10" s="386"/>
      <c r="AK10" s="386"/>
      <c r="AL10" s="386"/>
      <c r="AM10" s="386"/>
      <c r="AN10" s="386"/>
      <c r="AO10" s="386"/>
      <c r="AP10" s="386"/>
      <c r="AQ10" s="386"/>
      <c r="AR10" s="386"/>
      <c r="AS10" s="386"/>
    </row>
    <row r="11" spans="1:45" s="4" customFormat="1" ht="25.5" x14ac:dyDescent="0.25">
      <c r="A11" s="389"/>
      <c r="B11" s="389"/>
      <c r="C11" s="213"/>
      <c r="D11" s="213"/>
      <c r="E11" s="213"/>
      <c r="F11" s="215" t="s">
        <v>1286</v>
      </c>
      <c r="G11" s="389"/>
      <c r="H11" s="34"/>
      <c r="I11" s="34"/>
      <c r="J11" s="214"/>
      <c r="K11" s="33"/>
      <c r="L11" s="215"/>
      <c r="M11" s="33"/>
      <c r="N11" s="33"/>
      <c r="O11" s="33"/>
      <c r="P11" s="33"/>
      <c r="Q11" s="228">
        <f>Q13+Q56+Q62+Q68+Q74+Q82+Q88+Q96</f>
        <v>5615507300</v>
      </c>
      <c r="R11" s="228">
        <f>R13+R56+R62+R68+R74+R82+R88+R96</f>
        <v>5615507300</v>
      </c>
      <c r="S11" s="229">
        <f>S13+S56+S62+S68+S74+S82+S88+S96</f>
        <v>5655507300</v>
      </c>
      <c r="T11" s="229">
        <f>T13+T56+T62+T68+T74+T82+T88+T96</f>
        <v>5688757300</v>
      </c>
      <c r="U11" s="229">
        <f>U13+U56+U62+U68+U74+U82+U88+U96</f>
        <v>6288757300</v>
      </c>
      <c r="V11" s="228">
        <f>V13+V56+V62+V88+V96</f>
        <v>7399486300</v>
      </c>
      <c r="W11" s="391"/>
      <c r="X11" s="40"/>
      <c r="Y11" s="83"/>
      <c r="Z11" s="386"/>
      <c r="AA11" s="386"/>
      <c r="AB11" s="386"/>
      <c r="AC11" s="386"/>
      <c r="AD11" s="386"/>
      <c r="AE11" s="386"/>
      <c r="AF11" s="386"/>
      <c r="AG11" s="386"/>
      <c r="AH11" s="386"/>
      <c r="AI11" s="386"/>
      <c r="AJ11" s="386"/>
      <c r="AK11" s="386"/>
      <c r="AL11" s="386"/>
      <c r="AM11" s="386"/>
      <c r="AN11" s="386"/>
      <c r="AO11" s="386"/>
      <c r="AP11" s="386"/>
      <c r="AQ11" s="386"/>
      <c r="AR11" s="386"/>
      <c r="AS11" s="386"/>
    </row>
    <row r="12" spans="1:45" s="4" customFormat="1" x14ac:dyDescent="0.25">
      <c r="A12" s="70"/>
      <c r="B12" s="143"/>
      <c r="C12" s="67"/>
      <c r="D12" s="67"/>
      <c r="E12" s="67"/>
      <c r="F12" s="434"/>
      <c r="G12" s="17"/>
      <c r="H12" s="17"/>
      <c r="I12" s="17"/>
      <c r="J12" s="289"/>
      <c r="K12" s="14"/>
      <c r="L12" s="16"/>
      <c r="M12" s="14"/>
      <c r="N12" s="14"/>
      <c r="O12" s="14"/>
      <c r="P12" s="14"/>
      <c r="Q12" s="73"/>
      <c r="R12" s="73"/>
      <c r="S12" s="74"/>
      <c r="T12" s="74"/>
      <c r="U12" s="74"/>
      <c r="V12" s="73"/>
      <c r="W12" s="392"/>
      <c r="X12" s="32"/>
      <c r="Y12" s="83"/>
      <c r="Z12" s="386"/>
      <c r="AA12" s="386"/>
      <c r="AB12" s="386"/>
      <c r="AC12" s="386"/>
      <c r="AD12" s="386"/>
      <c r="AE12" s="386"/>
      <c r="AF12" s="386"/>
      <c r="AG12" s="386"/>
      <c r="AH12" s="386"/>
      <c r="AI12" s="386"/>
      <c r="AJ12" s="386"/>
      <c r="AK12" s="386"/>
      <c r="AL12" s="386"/>
      <c r="AM12" s="386"/>
      <c r="AN12" s="386"/>
      <c r="AO12" s="386"/>
      <c r="AP12" s="386"/>
      <c r="AQ12" s="386"/>
      <c r="AR12" s="386"/>
      <c r="AS12" s="386"/>
    </row>
    <row r="13" spans="1:45" s="4" customFormat="1" x14ac:dyDescent="0.25">
      <c r="A13" s="87">
        <v>2</v>
      </c>
      <c r="B13" s="138">
        <v>17</v>
      </c>
      <c r="C13" s="88">
        <v>1</v>
      </c>
      <c r="D13" s="89"/>
      <c r="E13" s="89"/>
      <c r="F13" s="535" t="s">
        <v>26</v>
      </c>
      <c r="G13" s="535" t="s">
        <v>27</v>
      </c>
      <c r="H13" s="535" t="s">
        <v>28</v>
      </c>
      <c r="I13" s="16" t="s">
        <v>29</v>
      </c>
      <c r="J13" s="53">
        <v>72.14</v>
      </c>
      <c r="K13" s="51"/>
      <c r="L13" s="535" t="s">
        <v>30</v>
      </c>
      <c r="M13" s="544" t="s">
        <v>31</v>
      </c>
      <c r="N13" s="544" t="s">
        <v>31</v>
      </c>
      <c r="O13" s="544" t="s">
        <v>31</v>
      </c>
      <c r="P13" s="544" t="s">
        <v>31</v>
      </c>
      <c r="Q13" s="93">
        <f>Q18+Q24+Q29+Q31+Q33+Q37+Q47+Q52</f>
        <v>5313571300</v>
      </c>
      <c r="R13" s="93">
        <f>R18+R24+R29+R31+R33+R37+R47+R52</f>
        <v>5313571300</v>
      </c>
      <c r="S13" s="94">
        <f>S18+S24+S29+S31+S33+S37+S47+S52</f>
        <v>5313571300</v>
      </c>
      <c r="T13" s="354">
        <f>T18+T24+T29+T31+T33+T37+T47+T52</f>
        <v>5346821300</v>
      </c>
      <c r="U13" s="354">
        <f>U18+U24+U29+U31+U33+U37+U47+U52</f>
        <v>5836821300</v>
      </c>
      <c r="V13" s="93">
        <f>V18+V24+V37+V47+V52+V29+V33</f>
        <v>6850267300</v>
      </c>
      <c r="W13" s="535" t="s">
        <v>32</v>
      </c>
      <c r="X13" s="56"/>
      <c r="Y13" s="83">
        <v>1</v>
      </c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  <c r="AK13" s="386"/>
      <c r="AL13" s="386"/>
      <c r="AM13" s="386"/>
      <c r="AN13" s="386"/>
      <c r="AO13" s="386"/>
      <c r="AP13" s="386"/>
      <c r="AQ13" s="386"/>
      <c r="AR13" s="386"/>
      <c r="AS13" s="386"/>
    </row>
    <row r="14" spans="1:45" s="4" customFormat="1" x14ac:dyDescent="0.25">
      <c r="A14" s="95"/>
      <c r="B14" s="322"/>
      <c r="C14" s="96"/>
      <c r="D14" s="97"/>
      <c r="E14" s="97"/>
      <c r="F14" s="546"/>
      <c r="G14" s="546"/>
      <c r="H14" s="546"/>
      <c r="I14" s="16" t="s">
        <v>33</v>
      </c>
      <c r="J14" s="53" t="s">
        <v>34</v>
      </c>
      <c r="K14" s="57"/>
      <c r="L14" s="546"/>
      <c r="M14" s="545"/>
      <c r="N14" s="545"/>
      <c r="O14" s="545"/>
      <c r="P14" s="545"/>
      <c r="Q14" s="100"/>
      <c r="R14" s="100"/>
      <c r="S14" s="101"/>
      <c r="T14" s="355"/>
      <c r="U14" s="355"/>
      <c r="V14" s="100"/>
      <c r="W14" s="546"/>
      <c r="X14" s="60"/>
      <c r="Y14" s="83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</row>
    <row r="15" spans="1:45" s="4" customFormat="1" ht="25.5" x14ac:dyDescent="0.25">
      <c r="A15" s="95"/>
      <c r="B15" s="322"/>
      <c r="C15" s="96"/>
      <c r="D15" s="97"/>
      <c r="E15" s="97"/>
      <c r="F15" s="546"/>
      <c r="G15" s="546"/>
      <c r="H15" s="546"/>
      <c r="I15" s="16" t="s">
        <v>35</v>
      </c>
      <c r="J15" s="53" t="s">
        <v>36</v>
      </c>
      <c r="K15" s="57"/>
      <c r="L15" s="546"/>
      <c r="M15" s="57"/>
      <c r="N15" s="57"/>
      <c r="O15" s="57"/>
      <c r="P15" s="57"/>
      <c r="Q15" s="100"/>
      <c r="R15" s="100"/>
      <c r="S15" s="101"/>
      <c r="T15" s="355"/>
      <c r="U15" s="355"/>
      <c r="V15" s="100"/>
      <c r="W15" s="546"/>
      <c r="X15" s="60"/>
      <c r="Y15" s="83"/>
      <c r="Z15" s="386"/>
      <c r="AA15" s="386"/>
      <c r="AB15" s="386"/>
      <c r="AC15" s="386"/>
      <c r="AD15" s="386"/>
      <c r="AE15" s="386"/>
      <c r="AF15" s="386"/>
      <c r="AG15" s="386"/>
      <c r="AH15" s="386"/>
      <c r="AI15" s="386"/>
      <c r="AJ15" s="386"/>
      <c r="AK15" s="386"/>
      <c r="AL15" s="386"/>
      <c r="AM15" s="386"/>
      <c r="AN15" s="386"/>
      <c r="AO15" s="386"/>
      <c r="AP15" s="386"/>
      <c r="AQ15" s="386"/>
      <c r="AR15" s="386"/>
      <c r="AS15" s="386"/>
    </row>
    <row r="16" spans="1:45" s="4" customFormat="1" ht="25.5" x14ac:dyDescent="0.25">
      <c r="A16" s="95"/>
      <c r="B16" s="322"/>
      <c r="C16" s="96"/>
      <c r="D16" s="97"/>
      <c r="E16" s="97"/>
      <c r="F16" s="546"/>
      <c r="G16" s="546"/>
      <c r="H16" s="546"/>
      <c r="I16" s="16" t="s">
        <v>37</v>
      </c>
      <c r="J16" s="53" t="s">
        <v>38</v>
      </c>
      <c r="K16" s="57"/>
      <c r="L16" s="546"/>
      <c r="M16" s="57"/>
      <c r="N16" s="57"/>
      <c r="O16" s="57"/>
      <c r="P16" s="57"/>
      <c r="Q16" s="100"/>
      <c r="R16" s="100"/>
      <c r="S16" s="101"/>
      <c r="T16" s="355"/>
      <c r="U16" s="355"/>
      <c r="V16" s="100"/>
      <c r="W16" s="546"/>
      <c r="X16" s="60"/>
      <c r="Y16" s="83"/>
      <c r="Z16" s="386"/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386"/>
      <c r="AN16" s="386"/>
      <c r="AO16" s="386"/>
      <c r="AP16" s="386"/>
      <c r="AQ16" s="386"/>
      <c r="AR16" s="386"/>
      <c r="AS16" s="386"/>
    </row>
    <row r="17" spans="1:45" s="4" customFormat="1" ht="38.1" customHeight="1" x14ac:dyDescent="0.25">
      <c r="A17" s="118"/>
      <c r="B17" s="140"/>
      <c r="C17" s="119"/>
      <c r="D17" s="141"/>
      <c r="E17" s="141"/>
      <c r="F17" s="536"/>
      <c r="G17" s="536"/>
      <c r="H17" s="536"/>
      <c r="I17" s="16" t="s">
        <v>39</v>
      </c>
      <c r="J17" s="53">
        <v>65.069999999999993</v>
      </c>
      <c r="K17" s="41"/>
      <c r="L17" s="536"/>
      <c r="M17" s="41"/>
      <c r="N17" s="41"/>
      <c r="O17" s="41"/>
      <c r="P17" s="41"/>
      <c r="Q17" s="122"/>
      <c r="R17" s="122"/>
      <c r="S17" s="123"/>
      <c r="T17" s="356"/>
      <c r="U17" s="356"/>
      <c r="V17" s="122"/>
      <c r="W17" s="536"/>
      <c r="X17" s="50"/>
      <c r="Y17" s="83"/>
      <c r="Z17" s="386"/>
      <c r="AA17" s="386"/>
      <c r="AB17" s="386"/>
      <c r="AC17" s="386"/>
      <c r="AD17" s="386"/>
      <c r="AE17" s="386"/>
      <c r="AF17" s="386"/>
      <c r="AG17" s="386"/>
      <c r="AH17" s="386"/>
      <c r="AI17" s="386"/>
      <c r="AJ17" s="386"/>
      <c r="AK17" s="386"/>
      <c r="AL17" s="386"/>
      <c r="AM17" s="386"/>
      <c r="AN17" s="386"/>
      <c r="AO17" s="386"/>
      <c r="AP17" s="386"/>
      <c r="AQ17" s="386"/>
      <c r="AR17" s="386"/>
      <c r="AS17" s="386"/>
    </row>
    <row r="18" spans="1:45" s="4" customFormat="1" ht="63.75" x14ac:dyDescent="0.25">
      <c r="A18" s="70">
        <v>2</v>
      </c>
      <c r="B18" s="143">
        <v>17</v>
      </c>
      <c r="C18" s="71">
        <v>1</v>
      </c>
      <c r="D18" s="72">
        <v>2.0099999999999998</v>
      </c>
      <c r="E18" s="67"/>
      <c r="F18" s="16" t="s">
        <v>40</v>
      </c>
      <c r="G18" s="17"/>
      <c r="H18" s="17"/>
      <c r="I18" s="17"/>
      <c r="J18" s="14"/>
      <c r="K18" s="14"/>
      <c r="L18" s="17" t="s">
        <v>41</v>
      </c>
      <c r="M18" s="14" t="s">
        <v>31</v>
      </c>
      <c r="N18" s="14" t="s">
        <v>31</v>
      </c>
      <c r="O18" s="14" t="s">
        <v>31</v>
      </c>
      <c r="P18" s="14" t="s">
        <v>31</v>
      </c>
      <c r="Q18" s="73">
        <f t="shared" ref="Q18:V18" si="1">SUM(Q19:Q23)</f>
        <v>1500000</v>
      </c>
      <c r="R18" s="73">
        <f t="shared" si="1"/>
        <v>1500000</v>
      </c>
      <c r="S18" s="74">
        <f t="shared" si="1"/>
        <v>1500000</v>
      </c>
      <c r="T18" s="353">
        <f t="shared" si="1"/>
        <v>1500000</v>
      </c>
      <c r="U18" s="353">
        <f t="shared" si="1"/>
        <v>1500000</v>
      </c>
      <c r="V18" s="73">
        <f t="shared" si="1"/>
        <v>28000000</v>
      </c>
      <c r="W18" s="392"/>
      <c r="X18" s="32"/>
      <c r="Y18" s="83">
        <v>2</v>
      </c>
      <c r="Z18" s="386"/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6"/>
      <c r="AS18" s="386"/>
    </row>
    <row r="19" spans="1:45" s="4" customFormat="1" ht="89.25" x14ac:dyDescent="0.25">
      <c r="A19" s="64">
        <v>2</v>
      </c>
      <c r="B19" s="85">
        <v>17</v>
      </c>
      <c r="C19" s="65">
        <v>1</v>
      </c>
      <c r="D19" s="66">
        <v>2.0099999999999998</v>
      </c>
      <c r="E19" s="65">
        <v>1</v>
      </c>
      <c r="F19" s="67" t="s">
        <v>42</v>
      </c>
      <c r="G19" s="67"/>
      <c r="H19" s="67"/>
      <c r="I19" s="67"/>
      <c r="J19" s="20"/>
      <c r="K19" s="20" t="s">
        <v>60</v>
      </c>
      <c r="L19" s="67" t="s">
        <v>44</v>
      </c>
      <c r="M19" s="20" t="s">
        <v>1287</v>
      </c>
      <c r="N19" s="20" t="s">
        <v>1287</v>
      </c>
      <c r="O19" s="20" t="s">
        <v>1287</v>
      </c>
      <c r="P19" s="20" t="s">
        <v>1287</v>
      </c>
      <c r="Q19" s="80">
        <v>300000</v>
      </c>
      <c r="R19" s="80">
        <v>300000</v>
      </c>
      <c r="S19" s="217">
        <v>300000</v>
      </c>
      <c r="T19" s="328">
        <v>300000</v>
      </c>
      <c r="U19" s="328">
        <v>300000</v>
      </c>
      <c r="V19" s="68">
        <v>10000000</v>
      </c>
      <c r="W19" s="392"/>
      <c r="X19" s="32" t="s">
        <v>107</v>
      </c>
      <c r="Y19" s="83">
        <v>3</v>
      </c>
      <c r="Z19" s="386"/>
      <c r="AA19" s="386"/>
      <c r="AB19" s="386"/>
      <c r="AC19" s="386"/>
      <c r="AD19" s="386"/>
      <c r="AE19" s="386"/>
      <c r="AF19" s="386"/>
      <c r="AG19" s="386"/>
      <c r="AH19" s="386"/>
      <c r="AI19" s="386"/>
      <c r="AJ19" s="386"/>
      <c r="AK19" s="386"/>
      <c r="AL19" s="386"/>
      <c r="AM19" s="386"/>
      <c r="AN19" s="386"/>
      <c r="AO19" s="386"/>
      <c r="AP19" s="386"/>
      <c r="AQ19" s="386"/>
      <c r="AR19" s="386"/>
      <c r="AS19" s="386"/>
    </row>
    <row r="20" spans="1:45" s="4" customFormat="1" ht="89.25" x14ac:dyDescent="0.25">
      <c r="A20" s="64">
        <v>2</v>
      </c>
      <c r="B20" s="65">
        <v>9</v>
      </c>
      <c r="C20" s="65">
        <v>1</v>
      </c>
      <c r="D20" s="66">
        <v>2.0099999999999998</v>
      </c>
      <c r="E20" s="65">
        <v>2</v>
      </c>
      <c r="F20" s="67" t="s">
        <v>46</v>
      </c>
      <c r="G20" s="17"/>
      <c r="H20" s="17"/>
      <c r="I20" s="17"/>
      <c r="J20" s="14"/>
      <c r="K20" s="20" t="s">
        <v>60</v>
      </c>
      <c r="L20" s="67" t="s">
        <v>47</v>
      </c>
      <c r="M20" s="20" t="s">
        <v>497</v>
      </c>
      <c r="N20" s="20" t="s">
        <v>497</v>
      </c>
      <c r="O20" s="20" t="s">
        <v>497</v>
      </c>
      <c r="P20" s="20" t="s">
        <v>497</v>
      </c>
      <c r="Q20" s="80">
        <v>300000</v>
      </c>
      <c r="R20" s="80">
        <v>300000</v>
      </c>
      <c r="S20" s="217">
        <v>300000</v>
      </c>
      <c r="T20" s="328">
        <v>300000</v>
      </c>
      <c r="U20" s="328">
        <v>300000</v>
      </c>
      <c r="V20" s="68">
        <v>2000000</v>
      </c>
      <c r="W20" s="31"/>
      <c r="X20" s="32" t="s">
        <v>107</v>
      </c>
      <c r="Y20" s="83">
        <v>3</v>
      </c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</row>
    <row r="21" spans="1:45" s="4" customFormat="1" ht="89.25" x14ac:dyDescent="0.25">
      <c r="A21" s="64">
        <v>2</v>
      </c>
      <c r="B21" s="65">
        <v>9</v>
      </c>
      <c r="C21" s="65">
        <v>1</v>
      </c>
      <c r="D21" s="66">
        <v>2.0099999999999998</v>
      </c>
      <c r="E21" s="65">
        <v>3</v>
      </c>
      <c r="F21" s="67" t="s">
        <v>49</v>
      </c>
      <c r="G21" s="17"/>
      <c r="H21" s="17"/>
      <c r="I21" s="17"/>
      <c r="J21" s="14"/>
      <c r="K21" s="20" t="s">
        <v>60</v>
      </c>
      <c r="L21" s="67" t="s">
        <v>50</v>
      </c>
      <c r="M21" s="20" t="s">
        <v>497</v>
      </c>
      <c r="N21" s="20" t="s">
        <v>497</v>
      </c>
      <c r="O21" s="20" t="s">
        <v>497</v>
      </c>
      <c r="P21" s="20" t="s">
        <v>497</v>
      </c>
      <c r="Q21" s="80">
        <v>300000</v>
      </c>
      <c r="R21" s="80">
        <v>300000</v>
      </c>
      <c r="S21" s="217">
        <v>300000</v>
      </c>
      <c r="T21" s="328">
        <v>300000</v>
      </c>
      <c r="U21" s="328">
        <v>300000</v>
      </c>
      <c r="V21" s="68">
        <v>2000000</v>
      </c>
      <c r="W21" s="31"/>
      <c r="X21" s="32" t="s">
        <v>107</v>
      </c>
      <c r="Y21" s="83">
        <v>3</v>
      </c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</row>
    <row r="22" spans="1:45" s="4" customFormat="1" ht="102" x14ac:dyDescent="0.25">
      <c r="A22" s="64">
        <v>2</v>
      </c>
      <c r="B22" s="85">
        <v>17</v>
      </c>
      <c r="C22" s="65">
        <v>1</v>
      </c>
      <c r="D22" s="66">
        <v>2.0099999999999998</v>
      </c>
      <c r="E22" s="65">
        <v>6</v>
      </c>
      <c r="F22" s="67" t="s">
        <v>51</v>
      </c>
      <c r="G22" s="67"/>
      <c r="H22" s="67"/>
      <c r="I22" s="67"/>
      <c r="J22" s="20"/>
      <c r="K22" s="20" t="s">
        <v>60</v>
      </c>
      <c r="L22" s="67" t="s">
        <v>52</v>
      </c>
      <c r="M22" s="20" t="s">
        <v>53</v>
      </c>
      <c r="N22" s="20" t="s">
        <v>53</v>
      </c>
      <c r="O22" s="20" t="s">
        <v>53</v>
      </c>
      <c r="P22" s="20" t="s">
        <v>53</v>
      </c>
      <c r="Q22" s="80">
        <v>300000</v>
      </c>
      <c r="R22" s="80">
        <v>300000</v>
      </c>
      <c r="S22" s="217">
        <v>300000</v>
      </c>
      <c r="T22" s="328">
        <v>300000</v>
      </c>
      <c r="U22" s="328">
        <v>300000</v>
      </c>
      <c r="V22" s="68">
        <v>8000000</v>
      </c>
      <c r="W22" s="392"/>
      <c r="X22" s="32" t="s">
        <v>107</v>
      </c>
      <c r="Y22" s="83">
        <v>3</v>
      </c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6"/>
      <c r="AM22" s="386"/>
      <c r="AN22" s="386"/>
      <c r="AO22" s="386"/>
      <c r="AP22" s="386"/>
      <c r="AQ22" s="386"/>
      <c r="AR22" s="386"/>
      <c r="AS22" s="386"/>
    </row>
    <row r="23" spans="1:45" s="4" customFormat="1" ht="89.25" x14ac:dyDescent="0.25">
      <c r="A23" s="64">
        <v>2</v>
      </c>
      <c r="B23" s="85">
        <v>17</v>
      </c>
      <c r="C23" s="65">
        <v>1</v>
      </c>
      <c r="D23" s="66">
        <v>2.0099999999999998</v>
      </c>
      <c r="E23" s="65">
        <v>7</v>
      </c>
      <c r="F23" s="67" t="s">
        <v>54</v>
      </c>
      <c r="G23" s="67"/>
      <c r="H23" s="67"/>
      <c r="I23" s="67"/>
      <c r="J23" s="20"/>
      <c r="K23" s="20" t="s">
        <v>60</v>
      </c>
      <c r="L23" s="67" t="s">
        <v>935</v>
      </c>
      <c r="M23" s="20" t="s">
        <v>56</v>
      </c>
      <c r="N23" s="20" t="s">
        <v>56</v>
      </c>
      <c r="O23" s="20" t="s">
        <v>56</v>
      </c>
      <c r="P23" s="20" t="s">
        <v>56</v>
      </c>
      <c r="Q23" s="80">
        <v>300000</v>
      </c>
      <c r="R23" s="80">
        <v>300000</v>
      </c>
      <c r="S23" s="217">
        <v>300000</v>
      </c>
      <c r="T23" s="328">
        <v>300000</v>
      </c>
      <c r="U23" s="328">
        <v>300000</v>
      </c>
      <c r="V23" s="68">
        <v>6000000</v>
      </c>
      <c r="W23" s="392"/>
      <c r="X23" s="32" t="s">
        <v>107</v>
      </c>
      <c r="Y23" s="83">
        <v>3</v>
      </c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386"/>
      <c r="AK23" s="386"/>
      <c r="AL23" s="386"/>
      <c r="AM23" s="386"/>
      <c r="AN23" s="386"/>
      <c r="AO23" s="386"/>
      <c r="AP23" s="386"/>
      <c r="AQ23" s="386"/>
      <c r="AR23" s="386"/>
      <c r="AS23" s="386"/>
    </row>
    <row r="24" spans="1:45" s="4" customFormat="1" ht="51" x14ac:dyDescent="0.25">
      <c r="A24" s="70">
        <v>2</v>
      </c>
      <c r="B24" s="143">
        <v>17</v>
      </c>
      <c r="C24" s="71">
        <v>1</v>
      </c>
      <c r="D24" s="72">
        <v>2.02</v>
      </c>
      <c r="E24" s="67"/>
      <c r="F24" s="16" t="s">
        <v>57</v>
      </c>
      <c r="G24" s="17"/>
      <c r="H24" s="17"/>
      <c r="I24" s="17"/>
      <c r="J24" s="14"/>
      <c r="K24" s="14"/>
      <c r="L24" s="17" t="s">
        <v>58</v>
      </c>
      <c r="M24" s="14" t="s">
        <v>31</v>
      </c>
      <c r="N24" s="14" t="s">
        <v>31</v>
      </c>
      <c r="O24" s="14" t="s">
        <v>31</v>
      </c>
      <c r="P24" s="14" t="s">
        <v>31</v>
      </c>
      <c r="Q24" s="73">
        <f t="shared" ref="Q24:V24" si="2">SUM(Q25:Q28)</f>
        <v>2940900000</v>
      </c>
      <c r="R24" s="73">
        <f t="shared" si="2"/>
        <v>2940900000</v>
      </c>
      <c r="S24" s="74">
        <f t="shared" si="2"/>
        <v>2940900000</v>
      </c>
      <c r="T24" s="353">
        <f t="shared" si="2"/>
        <v>2940900000</v>
      </c>
      <c r="U24" s="353">
        <f t="shared" si="2"/>
        <v>3430900000</v>
      </c>
      <c r="V24" s="73">
        <f t="shared" si="2"/>
        <v>3832000000</v>
      </c>
      <c r="W24" s="392"/>
      <c r="X24" s="32"/>
      <c r="Y24" s="83">
        <v>2</v>
      </c>
      <c r="Z24" s="386"/>
      <c r="AA24" s="386"/>
      <c r="AB24" s="386"/>
      <c r="AC24" s="386"/>
      <c r="AD24" s="386"/>
      <c r="AE24" s="386"/>
      <c r="AF24" s="386"/>
      <c r="AG24" s="386"/>
      <c r="AH24" s="386"/>
      <c r="AI24" s="386"/>
      <c r="AJ24" s="386"/>
      <c r="AK24" s="386"/>
      <c r="AL24" s="386"/>
      <c r="AM24" s="386"/>
      <c r="AN24" s="386"/>
      <c r="AO24" s="386"/>
      <c r="AP24" s="386"/>
      <c r="AQ24" s="386"/>
      <c r="AR24" s="386"/>
      <c r="AS24" s="386"/>
    </row>
    <row r="25" spans="1:45" s="4" customFormat="1" ht="89.25" x14ac:dyDescent="0.25">
      <c r="A25" s="64">
        <v>2</v>
      </c>
      <c r="B25" s="85">
        <v>17</v>
      </c>
      <c r="C25" s="65">
        <v>1</v>
      </c>
      <c r="D25" s="66">
        <v>2.02</v>
      </c>
      <c r="E25" s="65">
        <v>1</v>
      </c>
      <c r="F25" s="67" t="s">
        <v>59</v>
      </c>
      <c r="G25" s="67"/>
      <c r="H25" s="67"/>
      <c r="I25" s="67"/>
      <c r="J25" s="20"/>
      <c r="K25" s="20" t="s">
        <v>60</v>
      </c>
      <c r="L25" s="67" t="s">
        <v>1163</v>
      </c>
      <c r="M25" s="20" t="s">
        <v>1288</v>
      </c>
      <c r="N25" s="20" t="s">
        <v>1288</v>
      </c>
      <c r="O25" s="20" t="s">
        <v>1288</v>
      </c>
      <c r="P25" s="164" t="s">
        <v>1561</v>
      </c>
      <c r="Q25" s="68">
        <v>2940000000</v>
      </c>
      <c r="R25" s="68">
        <v>2940000000</v>
      </c>
      <c r="S25" s="69">
        <v>2940000000</v>
      </c>
      <c r="T25" s="357">
        <v>2940000000</v>
      </c>
      <c r="U25" s="86">
        <f>2940000000+490000000</f>
        <v>3430000000</v>
      </c>
      <c r="V25" s="68">
        <v>3822000000</v>
      </c>
      <c r="W25" s="392"/>
      <c r="X25" s="32" t="s">
        <v>107</v>
      </c>
      <c r="Y25" s="83">
        <v>3</v>
      </c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</row>
    <row r="26" spans="1:45" s="4" customFormat="1" ht="89.25" x14ac:dyDescent="0.25">
      <c r="A26" s="64">
        <v>2</v>
      </c>
      <c r="B26" s="85">
        <v>17</v>
      </c>
      <c r="C26" s="65">
        <v>1</v>
      </c>
      <c r="D26" s="66">
        <v>2.02</v>
      </c>
      <c r="E26" s="65">
        <v>5</v>
      </c>
      <c r="F26" s="67" t="s">
        <v>64</v>
      </c>
      <c r="G26" s="67"/>
      <c r="H26" s="67"/>
      <c r="I26" s="67"/>
      <c r="J26" s="20"/>
      <c r="K26" s="20" t="s">
        <v>60</v>
      </c>
      <c r="L26" s="67" t="s">
        <v>65</v>
      </c>
      <c r="M26" s="20" t="s">
        <v>763</v>
      </c>
      <c r="N26" s="20" t="s">
        <v>763</v>
      </c>
      <c r="O26" s="20" t="s">
        <v>763</v>
      </c>
      <c r="P26" s="20" t="s">
        <v>763</v>
      </c>
      <c r="Q26" s="80">
        <v>300000</v>
      </c>
      <c r="R26" s="80">
        <v>300000</v>
      </c>
      <c r="S26" s="217">
        <v>300000</v>
      </c>
      <c r="T26" s="328">
        <v>300000</v>
      </c>
      <c r="U26" s="328">
        <v>300000</v>
      </c>
      <c r="V26" s="68">
        <v>2000000</v>
      </c>
      <c r="W26" s="392"/>
      <c r="X26" s="32" t="s">
        <v>107</v>
      </c>
      <c r="Y26" s="83">
        <v>3</v>
      </c>
      <c r="Z26" s="386"/>
      <c r="AA26" s="386"/>
      <c r="AB26" s="386"/>
      <c r="AC26" s="386"/>
      <c r="AD26" s="386"/>
      <c r="AE26" s="386"/>
      <c r="AF26" s="386"/>
      <c r="AG26" s="386"/>
      <c r="AH26" s="386"/>
      <c r="AI26" s="386"/>
      <c r="AJ26" s="386"/>
      <c r="AK26" s="386"/>
      <c r="AL26" s="386"/>
      <c r="AM26" s="386"/>
      <c r="AN26" s="386"/>
      <c r="AO26" s="386"/>
      <c r="AP26" s="386"/>
      <c r="AQ26" s="386"/>
      <c r="AR26" s="386"/>
      <c r="AS26" s="386"/>
    </row>
    <row r="27" spans="1:45" s="4" customFormat="1" ht="102" x14ac:dyDescent="0.25">
      <c r="A27" s="64">
        <v>2</v>
      </c>
      <c r="B27" s="85">
        <v>17</v>
      </c>
      <c r="C27" s="65">
        <v>1</v>
      </c>
      <c r="D27" s="66">
        <v>2.02</v>
      </c>
      <c r="E27" s="65">
        <v>7</v>
      </c>
      <c r="F27" s="67" t="s">
        <v>691</v>
      </c>
      <c r="G27" s="67"/>
      <c r="H27" s="67"/>
      <c r="I27" s="67"/>
      <c r="J27" s="20"/>
      <c r="K27" s="20" t="s">
        <v>60</v>
      </c>
      <c r="L27" s="67" t="s">
        <v>68</v>
      </c>
      <c r="M27" s="20" t="s">
        <v>69</v>
      </c>
      <c r="N27" s="20" t="s">
        <v>69</v>
      </c>
      <c r="O27" s="20" t="s">
        <v>69</v>
      </c>
      <c r="P27" s="20" t="s">
        <v>69</v>
      </c>
      <c r="Q27" s="80">
        <v>300000</v>
      </c>
      <c r="R27" s="80">
        <v>300000</v>
      </c>
      <c r="S27" s="217">
        <v>300000</v>
      </c>
      <c r="T27" s="328">
        <v>300000</v>
      </c>
      <c r="U27" s="328">
        <v>300000</v>
      </c>
      <c r="V27" s="68">
        <v>4000000</v>
      </c>
      <c r="W27" s="392"/>
      <c r="X27" s="32" t="s">
        <v>107</v>
      </c>
      <c r="Y27" s="83">
        <v>3</v>
      </c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6"/>
      <c r="AN27" s="386"/>
      <c r="AO27" s="386"/>
      <c r="AP27" s="386"/>
      <c r="AQ27" s="386"/>
      <c r="AR27" s="386"/>
      <c r="AS27" s="386"/>
    </row>
    <row r="28" spans="1:45" s="4" customFormat="1" ht="89.25" x14ac:dyDescent="0.25">
      <c r="A28" s="64">
        <v>2</v>
      </c>
      <c r="B28" s="85">
        <v>17</v>
      </c>
      <c r="C28" s="65">
        <v>1</v>
      </c>
      <c r="D28" s="66">
        <v>2.02</v>
      </c>
      <c r="E28" s="65">
        <v>8</v>
      </c>
      <c r="F28" s="67" t="s">
        <v>70</v>
      </c>
      <c r="G28" s="67"/>
      <c r="H28" s="67"/>
      <c r="I28" s="67"/>
      <c r="J28" s="20"/>
      <c r="K28" s="20" t="s">
        <v>60</v>
      </c>
      <c r="L28" s="67" t="s">
        <v>942</v>
      </c>
      <c r="M28" s="20" t="s">
        <v>1160</v>
      </c>
      <c r="N28" s="20" t="s">
        <v>1160</v>
      </c>
      <c r="O28" s="20" t="s">
        <v>1160</v>
      </c>
      <c r="P28" s="20" t="s">
        <v>1160</v>
      </c>
      <c r="Q28" s="80">
        <v>300000</v>
      </c>
      <c r="R28" s="80">
        <v>300000</v>
      </c>
      <c r="S28" s="217">
        <v>300000</v>
      </c>
      <c r="T28" s="328">
        <v>300000</v>
      </c>
      <c r="U28" s="328">
        <v>300000</v>
      </c>
      <c r="V28" s="68">
        <v>4000000</v>
      </c>
      <c r="W28" s="392"/>
      <c r="X28" s="32" t="s">
        <v>107</v>
      </c>
      <c r="Y28" s="83">
        <v>3</v>
      </c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</row>
    <row r="29" spans="1:45" s="4" customFormat="1" ht="63.75" x14ac:dyDescent="0.25">
      <c r="A29" s="70">
        <v>2</v>
      </c>
      <c r="B29" s="71">
        <v>9</v>
      </c>
      <c r="C29" s="71">
        <v>1</v>
      </c>
      <c r="D29" s="72">
        <v>2.0299999999999998</v>
      </c>
      <c r="E29" s="67"/>
      <c r="F29" s="17" t="s">
        <v>73</v>
      </c>
      <c r="G29" s="17"/>
      <c r="H29" s="17"/>
      <c r="I29" s="17"/>
      <c r="J29" s="14"/>
      <c r="K29" s="14"/>
      <c r="L29" s="17" t="s">
        <v>74</v>
      </c>
      <c r="M29" s="14" t="s">
        <v>31</v>
      </c>
      <c r="N29" s="14" t="s">
        <v>31</v>
      </c>
      <c r="O29" s="14" t="s">
        <v>31</v>
      </c>
      <c r="P29" s="14" t="s">
        <v>31</v>
      </c>
      <c r="Q29" s="73">
        <f t="shared" ref="Q29:V29" si="3">Q30</f>
        <v>300000</v>
      </c>
      <c r="R29" s="73">
        <f t="shared" si="3"/>
        <v>300000</v>
      </c>
      <c r="S29" s="74">
        <f t="shared" si="3"/>
        <v>300000</v>
      </c>
      <c r="T29" s="353">
        <f t="shared" si="3"/>
        <v>300000</v>
      </c>
      <c r="U29" s="353">
        <f t="shared" si="3"/>
        <v>300000</v>
      </c>
      <c r="V29" s="73">
        <f t="shared" si="3"/>
        <v>6000000</v>
      </c>
      <c r="W29" s="31"/>
      <c r="X29" s="32"/>
      <c r="Y29" s="83">
        <v>2</v>
      </c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</row>
    <row r="30" spans="1:45" s="4" customFormat="1" ht="89.25" x14ac:dyDescent="0.25">
      <c r="A30" s="64">
        <v>2</v>
      </c>
      <c r="B30" s="65">
        <v>9</v>
      </c>
      <c r="C30" s="65">
        <v>1</v>
      </c>
      <c r="D30" s="66">
        <v>2.0299999999999998</v>
      </c>
      <c r="E30" s="65">
        <v>6</v>
      </c>
      <c r="F30" s="67" t="s">
        <v>75</v>
      </c>
      <c r="G30" s="17"/>
      <c r="H30" s="17"/>
      <c r="I30" s="17"/>
      <c r="J30" s="14"/>
      <c r="K30" s="20" t="s">
        <v>60</v>
      </c>
      <c r="L30" s="67" t="s">
        <v>953</v>
      </c>
      <c r="M30" s="251" t="s">
        <v>1289</v>
      </c>
      <c r="N30" s="251" t="s">
        <v>1289</v>
      </c>
      <c r="O30" s="251" t="s">
        <v>1289</v>
      </c>
      <c r="P30" s="251" t="s">
        <v>1289</v>
      </c>
      <c r="Q30" s="80">
        <v>300000</v>
      </c>
      <c r="R30" s="80">
        <v>300000</v>
      </c>
      <c r="S30" s="217">
        <v>300000</v>
      </c>
      <c r="T30" s="328">
        <v>300000</v>
      </c>
      <c r="U30" s="328">
        <v>300000</v>
      </c>
      <c r="V30" s="80">
        <v>6000000</v>
      </c>
      <c r="W30" s="31"/>
      <c r="X30" s="32" t="s">
        <v>107</v>
      </c>
      <c r="Y30" s="83">
        <v>3</v>
      </c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</row>
    <row r="31" spans="1:45" s="4" customFormat="1" ht="76.5" x14ac:dyDescent="0.25">
      <c r="A31" s="70">
        <v>2</v>
      </c>
      <c r="B31" s="71">
        <v>9</v>
      </c>
      <c r="C31" s="71">
        <v>1</v>
      </c>
      <c r="D31" s="72">
        <v>2.0299999999999998</v>
      </c>
      <c r="E31" s="67"/>
      <c r="F31" s="17" t="s">
        <v>77</v>
      </c>
      <c r="G31" s="17"/>
      <c r="H31" s="17"/>
      <c r="I31" s="17"/>
      <c r="J31" s="14"/>
      <c r="K31" s="14"/>
      <c r="L31" s="17" t="s">
        <v>78</v>
      </c>
      <c r="M31" s="14" t="s">
        <v>31</v>
      </c>
      <c r="N31" s="14" t="s">
        <v>31</v>
      </c>
      <c r="O31" s="14" t="s">
        <v>31</v>
      </c>
      <c r="P31" s="14" t="s">
        <v>31</v>
      </c>
      <c r="Q31" s="73">
        <f t="shared" ref="Q31:V31" si="4">Q32</f>
        <v>38200000</v>
      </c>
      <c r="R31" s="73">
        <f t="shared" si="4"/>
        <v>38200000</v>
      </c>
      <c r="S31" s="74">
        <f t="shared" si="4"/>
        <v>38200000</v>
      </c>
      <c r="T31" s="353">
        <f t="shared" si="4"/>
        <v>38200000</v>
      </c>
      <c r="U31" s="353">
        <f t="shared" si="4"/>
        <v>38200000</v>
      </c>
      <c r="V31" s="73">
        <f t="shared" si="4"/>
        <v>54626000</v>
      </c>
      <c r="W31" s="31"/>
      <c r="X31" s="32"/>
      <c r="Y31" s="83">
        <v>2</v>
      </c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</row>
    <row r="32" spans="1:45" s="4" customFormat="1" ht="89.25" x14ac:dyDescent="0.25">
      <c r="A32" s="64">
        <v>2</v>
      </c>
      <c r="B32" s="65">
        <v>9</v>
      </c>
      <c r="C32" s="65">
        <v>1</v>
      </c>
      <c r="D32" s="66">
        <v>2.0299999999999998</v>
      </c>
      <c r="E32" s="65">
        <v>6</v>
      </c>
      <c r="F32" s="67" t="s">
        <v>79</v>
      </c>
      <c r="G32" s="17"/>
      <c r="H32" s="17"/>
      <c r="I32" s="17"/>
      <c r="J32" s="14"/>
      <c r="K32" s="20" t="s">
        <v>60</v>
      </c>
      <c r="L32" s="97" t="s">
        <v>1290</v>
      </c>
      <c r="M32" s="251" t="s">
        <v>497</v>
      </c>
      <c r="N32" s="251" t="s">
        <v>497</v>
      </c>
      <c r="O32" s="251" t="s">
        <v>497</v>
      </c>
      <c r="P32" s="251" t="s">
        <v>497</v>
      </c>
      <c r="Q32" s="80">
        <v>38200000</v>
      </c>
      <c r="R32" s="80">
        <v>38200000</v>
      </c>
      <c r="S32" s="217">
        <v>38200000</v>
      </c>
      <c r="T32" s="328">
        <v>38200000</v>
      </c>
      <c r="U32" s="328">
        <v>38200000</v>
      </c>
      <c r="V32" s="266">
        <v>54626000</v>
      </c>
      <c r="W32" s="31"/>
      <c r="X32" s="32" t="s">
        <v>107</v>
      </c>
      <c r="Y32" s="83">
        <v>3</v>
      </c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</row>
    <row r="33" spans="1:45" s="4" customFormat="1" ht="63.75" x14ac:dyDescent="0.25">
      <c r="A33" s="70">
        <v>2</v>
      </c>
      <c r="B33" s="71">
        <v>9</v>
      </c>
      <c r="C33" s="71">
        <v>1</v>
      </c>
      <c r="D33" s="72">
        <v>2.0499999999999998</v>
      </c>
      <c r="E33" s="67"/>
      <c r="F33" s="17" t="s">
        <v>83</v>
      </c>
      <c r="G33" s="17"/>
      <c r="H33" s="17"/>
      <c r="I33" s="17"/>
      <c r="J33" s="14"/>
      <c r="K33" s="14"/>
      <c r="L33" s="17" t="s">
        <v>84</v>
      </c>
      <c r="M33" s="14" t="s">
        <v>31</v>
      </c>
      <c r="N33" s="14" t="s">
        <v>31</v>
      </c>
      <c r="O33" s="14" t="s">
        <v>31</v>
      </c>
      <c r="P33" s="14" t="s">
        <v>31</v>
      </c>
      <c r="Q33" s="73">
        <f t="shared" ref="Q33:V33" si="5">SUM(Q34:Q36)</f>
        <v>900000</v>
      </c>
      <c r="R33" s="73">
        <f t="shared" si="5"/>
        <v>900000</v>
      </c>
      <c r="S33" s="74">
        <f t="shared" si="5"/>
        <v>900000</v>
      </c>
      <c r="T33" s="353">
        <f t="shared" si="5"/>
        <v>900000</v>
      </c>
      <c r="U33" s="353">
        <f t="shared" si="5"/>
        <v>900000</v>
      </c>
      <c r="V33" s="73">
        <f t="shared" si="5"/>
        <v>25000000</v>
      </c>
      <c r="W33" s="31"/>
      <c r="X33" s="32"/>
      <c r="Y33" s="83">
        <v>2</v>
      </c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</row>
    <row r="34" spans="1:45" s="4" customFormat="1" ht="89.25" x14ac:dyDescent="0.25">
      <c r="A34" s="64">
        <v>2</v>
      </c>
      <c r="B34" s="65">
        <v>9</v>
      </c>
      <c r="C34" s="65">
        <v>1</v>
      </c>
      <c r="D34" s="66">
        <v>2.0499999999999998</v>
      </c>
      <c r="E34" s="65">
        <v>3</v>
      </c>
      <c r="F34" s="67" t="s">
        <v>89</v>
      </c>
      <c r="G34" s="17"/>
      <c r="H34" s="17"/>
      <c r="I34" s="17"/>
      <c r="J34" s="14"/>
      <c r="K34" s="20" t="s">
        <v>60</v>
      </c>
      <c r="L34" s="67" t="s">
        <v>1291</v>
      </c>
      <c r="M34" s="20" t="s">
        <v>497</v>
      </c>
      <c r="N34" s="20" t="s">
        <v>497</v>
      </c>
      <c r="O34" s="20" t="s">
        <v>497</v>
      </c>
      <c r="P34" s="20" t="s">
        <v>497</v>
      </c>
      <c r="Q34" s="80">
        <v>300000</v>
      </c>
      <c r="R34" s="80">
        <v>300000</v>
      </c>
      <c r="S34" s="217">
        <v>300000</v>
      </c>
      <c r="T34" s="328">
        <v>300000</v>
      </c>
      <c r="U34" s="328">
        <v>300000</v>
      </c>
      <c r="V34" s="68">
        <v>4000000</v>
      </c>
      <c r="W34" s="31"/>
      <c r="X34" s="32" t="s">
        <v>107</v>
      </c>
      <c r="Y34" s="83">
        <v>3</v>
      </c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</row>
    <row r="35" spans="1:45" s="4" customFormat="1" ht="89.25" x14ac:dyDescent="0.25">
      <c r="A35" s="64">
        <v>2</v>
      </c>
      <c r="B35" s="65">
        <v>9</v>
      </c>
      <c r="C35" s="65">
        <v>1</v>
      </c>
      <c r="D35" s="66">
        <v>2.0499999999999998</v>
      </c>
      <c r="E35" s="65">
        <v>3</v>
      </c>
      <c r="F35" s="67" t="s">
        <v>91</v>
      </c>
      <c r="G35" s="17"/>
      <c r="H35" s="17"/>
      <c r="I35" s="17"/>
      <c r="J35" s="14"/>
      <c r="K35" s="20" t="s">
        <v>60</v>
      </c>
      <c r="L35" s="15" t="s">
        <v>1292</v>
      </c>
      <c r="M35" s="20" t="s">
        <v>1293</v>
      </c>
      <c r="N35" s="20" t="s">
        <v>1293</v>
      </c>
      <c r="O35" s="20" t="s">
        <v>1293</v>
      </c>
      <c r="P35" s="20" t="s">
        <v>1293</v>
      </c>
      <c r="Q35" s="68">
        <v>300000</v>
      </c>
      <c r="R35" s="68">
        <v>300000</v>
      </c>
      <c r="S35" s="69">
        <v>300000</v>
      </c>
      <c r="T35" s="357">
        <v>300000</v>
      </c>
      <c r="U35" s="357">
        <v>300000</v>
      </c>
      <c r="V35" s="68">
        <v>5250000</v>
      </c>
      <c r="W35" s="31"/>
      <c r="X35" s="32" t="s">
        <v>107</v>
      </c>
      <c r="Y35" s="83">
        <v>3</v>
      </c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</row>
    <row r="36" spans="1:45" s="4" customFormat="1" ht="89.25" x14ac:dyDescent="0.25">
      <c r="A36" s="64">
        <v>2</v>
      </c>
      <c r="B36" s="65">
        <v>9</v>
      </c>
      <c r="C36" s="65">
        <v>1</v>
      </c>
      <c r="D36" s="66">
        <v>2.0499999999999998</v>
      </c>
      <c r="E36" s="65">
        <v>3</v>
      </c>
      <c r="F36" s="67" t="s">
        <v>95</v>
      </c>
      <c r="G36" s="17"/>
      <c r="H36" s="17"/>
      <c r="I36" s="17"/>
      <c r="J36" s="14"/>
      <c r="K36" s="20" t="s">
        <v>60</v>
      </c>
      <c r="L36" s="15" t="s">
        <v>1294</v>
      </c>
      <c r="M36" s="20" t="s">
        <v>1293</v>
      </c>
      <c r="N36" s="20" t="s">
        <v>1293</v>
      </c>
      <c r="O36" s="20" t="s">
        <v>1293</v>
      </c>
      <c r="P36" s="20" t="s">
        <v>1293</v>
      </c>
      <c r="Q36" s="68">
        <v>300000</v>
      </c>
      <c r="R36" s="68">
        <v>300000</v>
      </c>
      <c r="S36" s="69">
        <v>300000</v>
      </c>
      <c r="T36" s="357">
        <v>300000</v>
      </c>
      <c r="U36" s="357">
        <v>300000</v>
      </c>
      <c r="V36" s="68">
        <v>15750000</v>
      </c>
      <c r="W36" s="31"/>
      <c r="X36" s="32" t="s">
        <v>107</v>
      </c>
      <c r="Y36" s="83">
        <v>3</v>
      </c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</row>
    <row r="37" spans="1:45" s="4" customFormat="1" ht="51" x14ac:dyDescent="0.25">
      <c r="A37" s="70">
        <v>2</v>
      </c>
      <c r="B37" s="143">
        <v>17</v>
      </c>
      <c r="C37" s="71">
        <v>1</v>
      </c>
      <c r="D37" s="72">
        <v>2.06</v>
      </c>
      <c r="E37" s="67"/>
      <c r="F37" s="16" t="s">
        <v>97</v>
      </c>
      <c r="G37" s="17"/>
      <c r="H37" s="17"/>
      <c r="I37" s="17"/>
      <c r="J37" s="14"/>
      <c r="K37" s="14"/>
      <c r="L37" s="17" t="s">
        <v>98</v>
      </c>
      <c r="M37" s="14" t="s">
        <v>31</v>
      </c>
      <c r="N37" s="14" t="s">
        <v>31</v>
      </c>
      <c r="O37" s="14" t="s">
        <v>31</v>
      </c>
      <c r="P37" s="14" t="s">
        <v>31</v>
      </c>
      <c r="Q37" s="73">
        <f t="shared" ref="Q37:V37" si="6">SUM(Q38:Q46)</f>
        <v>373395300</v>
      </c>
      <c r="R37" s="73">
        <f t="shared" si="6"/>
        <v>373395300</v>
      </c>
      <c r="S37" s="74">
        <f t="shared" si="6"/>
        <v>373395300</v>
      </c>
      <c r="T37" s="353">
        <f t="shared" si="6"/>
        <v>393395300</v>
      </c>
      <c r="U37" s="353">
        <f t="shared" si="6"/>
        <v>393395300</v>
      </c>
      <c r="V37" s="73">
        <f t="shared" si="6"/>
        <v>832333700</v>
      </c>
      <c r="W37" s="392"/>
      <c r="X37" s="32"/>
      <c r="Y37" s="83">
        <v>2</v>
      </c>
      <c r="Z37" s="386"/>
      <c r="AA37" s="386"/>
      <c r="AB37" s="386"/>
      <c r="AC37" s="386"/>
      <c r="AD37" s="386"/>
      <c r="AE37" s="386"/>
      <c r="AF37" s="386"/>
      <c r="AG37" s="386"/>
      <c r="AH37" s="386"/>
      <c r="AI37" s="386"/>
      <c r="AJ37" s="386"/>
      <c r="AK37" s="386"/>
      <c r="AL37" s="386"/>
      <c r="AM37" s="386"/>
      <c r="AN37" s="386"/>
      <c r="AO37" s="386"/>
      <c r="AP37" s="386"/>
      <c r="AQ37" s="386"/>
      <c r="AR37" s="386"/>
      <c r="AS37" s="386"/>
    </row>
    <row r="38" spans="1:45" s="4" customFormat="1" ht="89.25" x14ac:dyDescent="0.25">
      <c r="A38" s="64">
        <v>2</v>
      </c>
      <c r="B38" s="85">
        <v>17</v>
      </c>
      <c r="C38" s="65">
        <v>1</v>
      </c>
      <c r="D38" s="66">
        <v>2.06</v>
      </c>
      <c r="E38" s="65">
        <v>1</v>
      </c>
      <c r="F38" s="67" t="s">
        <v>99</v>
      </c>
      <c r="G38" s="67"/>
      <c r="H38" s="67"/>
      <c r="I38" s="67"/>
      <c r="J38" s="20"/>
      <c r="K38" s="20" t="s">
        <v>60</v>
      </c>
      <c r="L38" s="67" t="s">
        <v>100</v>
      </c>
      <c r="M38" s="20" t="s">
        <v>705</v>
      </c>
      <c r="N38" s="20" t="s">
        <v>705</v>
      </c>
      <c r="O38" s="20" t="s">
        <v>705</v>
      </c>
      <c r="P38" s="20" t="s">
        <v>705</v>
      </c>
      <c r="Q38" s="68">
        <v>4000000</v>
      </c>
      <c r="R38" s="68">
        <v>4000000</v>
      </c>
      <c r="S38" s="69">
        <v>4000000</v>
      </c>
      <c r="T38" s="357">
        <v>4000000</v>
      </c>
      <c r="U38" s="357">
        <v>4000000</v>
      </c>
      <c r="V38" s="68">
        <v>9515000</v>
      </c>
      <c r="W38" s="392"/>
      <c r="X38" s="32" t="s">
        <v>107</v>
      </c>
      <c r="Y38" s="83">
        <v>3</v>
      </c>
      <c r="Z38" s="386"/>
      <c r="AA38" s="386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</row>
    <row r="39" spans="1:45" s="4" customFormat="1" ht="89.25" x14ac:dyDescent="0.25">
      <c r="A39" s="64">
        <v>2</v>
      </c>
      <c r="B39" s="85">
        <v>17</v>
      </c>
      <c r="C39" s="65">
        <v>1</v>
      </c>
      <c r="D39" s="66">
        <v>2.06</v>
      </c>
      <c r="E39" s="65">
        <v>2</v>
      </c>
      <c r="F39" s="67" t="s">
        <v>104</v>
      </c>
      <c r="G39" s="67"/>
      <c r="H39" s="67"/>
      <c r="I39" s="67"/>
      <c r="J39" s="20"/>
      <c r="K39" s="20" t="s">
        <v>60</v>
      </c>
      <c r="L39" s="67" t="s">
        <v>1295</v>
      </c>
      <c r="M39" s="20" t="s">
        <v>1296</v>
      </c>
      <c r="N39" s="20" t="s">
        <v>1296</v>
      </c>
      <c r="O39" s="20" t="s">
        <v>705</v>
      </c>
      <c r="P39" s="20" t="s">
        <v>705</v>
      </c>
      <c r="Q39" s="68"/>
      <c r="R39" s="68"/>
      <c r="S39" s="69"/>
      <c r="T39" s="357">
        <v>20000000</v>
      </c>
      <c r="U39" s="357">
        <v>20000000</v>
      </c>
      <c r="V39" s="68">
        <v>193325000</v>
      </c>
      <c r="W39" s="392"/>
      <c r="X39" s="32" t="s">
        <v>107</v>
      </c>
      <c r="Y39" s="83"/>
      <c r="Z39" s="386"/>
      <c r="AA39" s="386"/>
      <c r="AB39" s="386"/>
      <c r="AC39" s="386"/>
      <c r="AD39" s="386"/>
      <c r="AE39" s="386"/>
      <c r="AF39" s="386"/>
      <c r="AG39" s="386"/>
      <c r="AH39" s="386"/>
      <c r="AI39" s="386"/>
      <c r="AJ39" s="386"/>
      <c r="AK39" s="386"/>
      <c r="AL39" s="386"/>
      <c r="AM39" s="386"/>
      <c r="AN39" s="386"/>
      <c r="AO39" s="386"/>
      <c r="AP39" s="386"/>
      <c r="AQ39" s="386"/>
      <c r="AR39" s="386"/>
      <c r="AS39" s="386"/>
    </row>
    <row r="40" spans="1:45" s="4" customFormat="1" ht="89.25" x14ac:dyDescent="0.25">
      <c r="A40" s="64">
        <v>2</v>
      </c>
      <c r="B40" s="85">
        <v>17</v>
      </c>
      <c r="C40" s="65">
        <v>1</v>
      </c>
      <c r="D40" s="66">
        <v>2.06</v>
      </c>
      <c r="E40" s="65">
        <v>3</v>
      </c>
      <c r="F40" s="67" t="s">
        <v>108</v>
      </c>
      <c r="G40" s="67"/>
      <c r="H40" s="67"/>
      <c r="I40" s="67"/>
      <c r="J40" s="20"/>
      <c r="K40" s="20" t="s">
        <v>80</v>
      </c>
      <c r="L40" s="67" t="s">
        <v>109</v>
      </c>
      <c r="M40" s="20" t="s">
        <v>860</v>
      </c>
      <c r="N40" s="20" t="s">
        <v>860</v>
      </c>
      <c r="O40" s="20" t="s">
        <v>860</v>
      </c>
      <c r="P40" s="20" t="s">
        <v>860</v>
      </c>
      <c r="Q40" s="68">
        <v>30750300</v>
      </c>
      <c r="R40" s="68">
        <v>30750300</v>
      </c>
      <c r="S40" s="69">
        <v>30750300</v>
      </c>
      <c r="T40" s="357">
        <v>30750300</v>
      </c>
      <c r="U40" s="357">
        <v>30750300</v>
      </c>
      <c r="V40" s="68">
        <v>11836000</v>
      </c>
      <c r="W40" s="392"/>
      <c r="X40" s="32" t="s">
        <v>107</v>
      </c>
      <c r="Y40" s="83">
        <v>3</v>
      </c>
      <c r="Z40" s="386"/>
      <c r="AA40" s="386"/>
      <c r="AB40" s="386"/>
      <c r="AC40" s="386"/>
      <c r="AD40" s="386"/>
      <c r="AE40" s="386"/>
      <c r="AF40" s="386"/>
      <c r="AG40" s="386"/>
      <c r="AH40" s="386"/>
      <c r="AI40" s="386"/>
      <c r="AJ40" s="386"/>
      <c r="AK40" s="386"/>
      <c r="AL40" s="386"/>
      <c r="AM40" s="386"/>
      <c r="AN40" s="386"/>
      <c r="AO40" s="386"/>
      <c r="AP40" s="386"/>
      <c r="AQ40" s="386"/>
      <c r="AR40" s="386"/>
      <c r="AS40" s="386"/>
    </row>
    <row r="41" spans="1:45" s="4" customFormat="1" ht="89.25" x14ac:dyDescent="0.25">
      <c r="A41" s="64">
        <v>2</v>
      </c>
      <c r="B41" s="85">
        <v>17</v>
      </c>
      <c r="C41" s="65">
        <v>1</v>
      </c>
      <c r="D41" s="66">
        <v>2.06</v>
      </c>
      <c r="E41" s="65">
        <v>4</v>
      </c>
      <c r="F41" s="67" t="s">
        <v>111</v>
      </c>
      <c r="G41" s="67"/>
      <c r="H41" s="67"/>
      <c r="I41" s="67"/>
      <c r="J41" s="20"/>
      <c r="K41" s="20" t="s">
        <v>60</v>
      </c>
      <c r="L41" s="67" t="s">
        <v>112</v>
      </c>
      <c r="M41" s="20" t="s">
        <v>101</v>
      </c>
      <c r="N41" s="20" t="s">
        <v>101</v>
      </c>
      <c r="O41" s="20" t="s">
        <v>101</v>
      </c>
      <c r="P41" s="20" t="s">
        <v>101</v>
      </c>
      <c r="Q41" s="68">
        <v>45000000</v>
      </c>
      <c r="R41" s="68">
        <v>45000000</v>
      </c>
      <c r="S41" s="69">
        <v>45000000</v>
      </c>
      <c r="T41" s="357">
        <v>45000000</v>
      </c>
      <c r="U41" s="357">
        <v>45000000</v>
      </c>
      <c r="V41" s="68">
        <v>84944200</v>
      </c>
      <c r="W41" s="392"/>
      <c r="X41" s="32" t="s">
        <v>107</v>
      </c>
      <c r="Y41" s="83">
        <v>3</v>
      </c>
      <c r="Z41" s="386"/>
      <c r="AA41" s="386"/>
      <c r="AB41" s="386"/>
      <c r="AC41" s="386"/>
      <c r="AD41" s="386"/>
      <c r="AE41" s="386"/>
      <c r="AF41" s="386"/>
      <c r="AG41" s="386"/>
      <c r="AH41" s="386"/>
      <c r="AI41" s="386"/>
      <c r="AJ41" s="386"/>
      <c r="AK41" s="386"/>
      <c r="AL41" s="386"/>
      <c r="AM41" s="386"/>
      <c r="AN41" s="386"/>
      <c r="AO41" s="386"/>
      <c r="AP41" s="386"/>
      <c r="AQ41" s="386"/>
      <c r="AR41" s="386"/>
      <c r="AS41" s="386"/>
    </row>
    <row r="42" spans="1:45" s="4" customFormat="1" ht="89.25" x14ac:dyDescent="0.25">
      <c r="A42" s="64">
        <v>2</v>
      </c>
      <c r="B42" s="85">
        <v>17</v>
      </c>
      <c r="C42" s="65">
        <v>1</v>
      </c>
      <c r="D42" s="66">
        <v>2.06</v>
      </c>
      <c r="E42" s="65">
        <v>5</v>
      </c>
      <c r="F42" s="67" t="s">
        <v>113</v>
      </c>
      <c r="G42" s="67"/>
      <c r="H42" s="67"/>
      <c r="I42" s="67"/>
      <c r="J42" s="20"/>
      <c r="K42" s="20" t="s">
        <v>60</v>
      </c>
      <c r="L42" s="67" t="s">
        <v>114</v>
      </c>
      <c r="M42" s="20" t="s">
        <v>101</v>
      </c>
      <c r="N42" s="20" t="s">
        <v>101</v>
      </c>
      <c r="O42" s="20" t="s">
        <v>101</v>
      </c>
      <c r="P42" s="20" t="s">
        <v>101</v>
      </c>
      <c r="Q42" s="68">
        <v>25000000</v>
      </c>
      <c r="R42" s="68">
        <v>25000000</v>
      </c>
      <c r="S42" s="69">
        <v>25000000</v>
      </c>
      <c r="T42" s="357">
        <v>25000000</v>
      </c>
      <c r="U42" s="357">
        <v>25000000</v>
      </c>
      <c r="V42" s="68">
        <v>44550000</v>
      </c>
      <c r="W42" s="392"/>
      <c r="X42" s="32" t="s">
        <v>107</v>
      </c>
      <c r="Y42" s="83">
        <v>3</v>
      </c>
      <c r="Z42" s="386"/>
      <c r="AA42" s="386"/>
      <c r="AB42" s="386"/>
      <c r="AC42" s="386"/>
      <c r="AD42" s="386"/>
      <c r="AE42" s="386"/>
      <c r="AF42" s="386"/>
      <c r="AG42" s="386"/>
      <c r="AH42" s="386"/>
      <c r="AI42" s="386"/>
      <c r="AJ42" s="386"/>
      <c r="AK42" s="386"/>
      <c r="AL42" s="386"/>
      <c r="AM42" s="386"/>
      <c r="AN42" s="386"/>
      <c r="AO42" s="386"/>
      <c r="AP42" s="386"/>
      <c r="AQ42" s="386"/>
      <c r="AR42" s="386"/>
      <c r="AS42" s="386"/>
    </row>
    <row r="43" spans="1:45" s="4" customFormat="1" ht="89.25" x14ac:dyDescent="0.25">
      <c r="A43" s="64">
        <v>2</v>
      </c>
      <c r="B43" s="85">
        <v>17</v>
      </c>
      <c r="C43" s="65">
        <v>1</v>
      </c>
      <c r="D43" s="66">
        <v>2.06</v>
      </c>
      <c r="E43" s="65">
        <v>6</v>
      </c>
      <c r="F43" s="67" t="s">
        <v>115</v>
      </c>
      <c r="G43" s="67"/>
      <c r="H43" s="67"/>
      <c r="I43" s="67"/>
      <c r="J43" s="20"/>
      <c r="K43" s="20" t="s">
        <v>60</v>
      </c>
      <c r="L43" s="67" t="s">
        <v>116</v>
      </c>
      <c r="M43" s="20" t="s">
        <v>117</v>
      </c>
      <c r="N43" s="20" t="s">
        <v>117</v>
      </c>
      <c r="O43" s="20" t="s">
        <v>117</v>
      </c>
      <c r="P43" s="20" t="s">
        <v>117</v>
      </c>
      <c r="Q43" s="68">
        <v>3000000</v>
      </c>
      <c r="R43" s="68">
        <v>3000000</v>
      </c>
      <c r="S43" s="69">
        <v>3000000</v>
      </c>
      <c r="T43" s="357">
        <v>3000000</v>
      </c>
      <c r="U43" s="357">
        <v>3000000</v>
      </c>
      <c r="V43" s="68">
        <v>5346000</v>
      </c>
      <c r="W43" s="392"/>
      <c r="X43" s="32" t="s">
        <v>107</v>
      </c>
      <c r="Y43" s="83">
        <v>3</v>
      </c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  <c r="AL43" s="386"/>
      <c r="AM43" s="386"/>
      <c r="AN43" s="386"/>
      <c r="AO43" s="386"/>
      <c r="AP43" s="386"/>
      <c r="AQ43" s="386"/>
      <c r="AR43" s="386"/>
      <c r="AS43" s="386"/>
    </row>
    <row r="44" spans="1:45" s="4" customFormat="1" ht="89.25" x14ac:dyDescent="0.25">
      <c r="A44" s="64">
        <v>2</v>
      </c>
      <c r="B44" s="85">
        <v>17</v>
      </c>
      <c r="C44" s="65">
        <v>1</v>
      </c>
      <c r="D44" s="66">
        <v>2.06</v>
      </c>
      <c r="E44" s="65">
        <v>7</v>
      </c>
      <c r="F44" s="67" t="s">
        <v>118</v>
      </c>
      <c r="G44" s="67"/>
      <c r="H44" s="67"/>
      <c r="I44" s="67"/>
      <c r="J44" s="20"/>
      <c r="K44" s="20" t="s">
        <v>60</v>
      </c>
      <c r="L44" s="67" t="s">
        <v>119</v>
      </c>
      <c r="M44" s="20" t="s">
        <v>101</v>
      </c>
      <c r="N44" s="20" t="s">
        <v>101</v>
      </c>
      <c r="O44" s="20" t="s">
        <v>101</v>
      </c>
      <c r="P44" s="20" t="s">
        <v>101</v>
      </c>
      <c r="Q44" s="68">
        <v>45000000</v>
      </c>
      <c r="R44" s="68">
        <v>45000000</v>
      </c>
      <c r="S44" s="69">
        <v>45000000</v>
      </c>
      <c r="T44" s="357">
        <v>45000000</v>
      </c>
      <c r="U44" s="357">
        <v>45000000</v>
      </c>
      <c r="V44" s="68">
        <v>77467500</v>
      </c>
      <c r="W44" s="392"/>
      <c r="X44" s="32" t="s">
        <v>107</v>
      </c>
      <c r="Y44" s="83">
        <v>3</v>
      </c>
      <c r="Z44" s="386"/>
      <c r="AA44" s="386"/>
      <c r="AB44" s="386"/>
      <c r="AC44" s="386"/>
      <c r="AD44" s="386"/>
      <c r="AE44" s="386"/>
      <c r="AF44" s="386"/>
      <c r="AG44" s="386"/>
      <c r="AH44" s="386"/>
      <c r="AI44" s="386"/>
      <c r="AJ44" s="386"/>
      <c r="AK44" s="386"/>
      <c r="AL44" s="386"/>
      <c r="AM44" s="386"/>
      <c r="AN44" s="386"/>
      <c r="AO44" s="386"/>
      <c r="AP44" s="386"/>
      <c r="AQ44" s="386"/>
      <c r="AR44" s="386"/>
      <c r="AS44" s="386"/>
    </row>
    <row r="45" spans="1:45" s="4" customFormat="1" ht="89.25" x14ac:dyDescent="0.25">
      <c r="A45" s="64">
        <v>2</v>
      </c>
      <c r="B45" s="85">
        <v>17</v>
      </c>
      <c r="C45" s="65">
        <v>1</v>
      </c>
      <c r="D45" s="66">
        <v>2.06</v>
      </c>
      <c r="E45" s="65">
        <v>9</v>
      </c>
      <c r="F45" s="67" t="s">
        <v>120</v>
      </c>
      <c r="G45" s="67"/>
      <c r="H45" s="67"/>
      <c r="I45" s="67"/>
      <c r="J45" s="20"/>
      <c r="K45" s="20" t="s">
        <v>80</v>
      </c>
      <c r="L45" s="67" t="s">
        <v>1177</v>
      </c>
      <c r="M45" s="20" t="s">
        <v>122</v>
      </c>
      <c r="N45" s="20" t="s">
        <v>122</v>
      </c>
      <c r="O45" s="20" t="s">
        <v>122</v>
      </c>
      <c r="P45" s="20" t="s">
        <v>122</v>
      </c>
      <c r="Q45" s="68">
        <v>220000000</v>
      </c>
      <c r="R45" s="68">
        <v>220000000</v>
      </c>
      <c r="S45" s="69">
        <v>220000000</v>
      </c>
      <c r="T45" s="357">
        <v>220000000</v>
      </c>
      <c r="U45" s="357">
        <v>220000000</v>
      </c>
      <c r="V45" s="68">
        <v>402600000</v>
      </c>
      <c r="W45" s="392"/>
      <c r="X45" s="32" t="s">
        <v>107</v>
      </c>
      <c r="Y45" s="83">
        <v>3</v>
      </c>
      <c r="Z45" s="386"/>
      <c r="AA45" s="386"/>
      <c r="AB45" s="386"/>
      <c r="AC45" s="386"/>
      <c r="AD45" s="386"/>
      <c r="AE45" s="386"/>
      <c r="AF45" s="386"/>
      <c r="AG45" s="386"/>
      <c r="AH45" s="386"/>
      <c r="AI45" s="386"/>
      <c r="AJ45" s="386"/>
      <c r="AK45" s="386"/>
      <c r="AL45" s="386"/>
      <c r="AM45" s="386"/>
      <c r="AN45" s="386"/>
      <c r="AO45" s="386"/>
      <c r="AP45" s="386"/>
      <c r="AQ45" s="386"/>
      <c r="AR45" s="386"/>
      <c r="AS45" s="386"/>
    </row>
    <row r="46" spans="1:45" s="4" customFormat="1" ht="89.25" x14ac:dyDescent="0.25">
      <c r="A46" s="64">
        <v>2</v>
      </c>
      <c r="B46" s="85">
        <v>17</v>
      </c>
      <c r="C46" s="65">
        <v>1</v>
      </c>
      <c r="D46" s="66">
        <v>2.06</v>
      </c>
      <c r="E46" s="65">
        <v>9</v>
      </c>
      <c r="F46" s="67" t="s">
        <v>123</v>
      </c>
      <c r="G46" s="67"/>
      <c r="H46" s="67"/>
      <c r="I46" s="67"/>
      <c r="J46" s="20"/>
      <c r="K46" s="20" t="s">
        <v>80</v>
      </c>
      <c r="L46" s="67" t="s">
        <v>124</v>
      </c>
      <c r="M46" s="20" t="s">
        <v>497</v>
      </c>
      <c r="N46" s="20" t="s">
        <v>497</v>
      </c>
      <c r="O46" s="20" t="s">
        <v>497</v>
      </c>
      <c r="P46" s="20" t="s">
        <v>497</v>
      </c>
      <c r="Q46" s="68">
        <v>645000</v>
      </c>
      <c r="R46" s="68">
        <v>645000</v>
      </c>
      <c r="S46" s="69">
        <v>645000</v>
      </c>
      <c r="T46" s="357">
        <v>645000</v>
      </c>
      <c r="U46" s="357">
        <v>645000</v>
      </c>
      <c r="V46" s="68">
        <v>2750000</v>
      </c>
      <c r="W46" s="392"/>
      <c r="X46" s="32" t="s">
        <v>107</v>
      </c>
      <c r="Y46" s="83">
        <v>3</v>
      </c>
      <c r="Z46" s="386"/>
      <c r="AA46" s="386"/>
      <c r="AB46" s="386"/>
      <c r="AC46" s="386"/>
      <c r="AD46" s="386"/>
      <c r="AE46" s="386"/>
      <c r="AF46" s="386"/>
      <c r="AG46" s="386"/>
      <c r="AH46" s="386"/>
      <c r="AI46" s="386"/>
      <c r="AJ46" s="386"/>
      <c r="AK46" s="386"/>
      <c r="AL46" s="386"/>
      <c r="AM46" s="386"/>
      <c r="AN46" s="386"/>
      <c r="AO46" s="386"/>
      <c r="AP46" s="386"/>
      <c r="AQ46" s="386"/>
      <c r="AR46" s="386"/>
      <c r="AS46" s="386"/>
    </row>
    <row r="47" spans="1:45" s="4" customFormat="1" ht="38.25" x14ac:dyDescent="0.25">
      <c r="A47" s="70">
        <v>2</v>
      </c>
      <c r="B47" s="143">
        <v>17</v>
      </c>
      <c r="C47" s="71">
        <v>1</v>
      </c>
      <c r="D47" s="72">
        <v>2.08</v>
      </c>
      <c r="E47" s="67"/>
      <c r="F47" s="16" t="s">
        <v>132</v>
      </c>
      <c r="G47" s="17"/>
      <c r="H47" s="17"/>
      <c r="I47" s="17"/>
      <c r="J47" s="14"/>
      <c r="K47" s="14"/>
      <c r="L47" s="17" t="s">
        <v>133</v>
      </c>
      <c r="M47" s="14" t="s">
        <v>31</v>
      </c>
      <c r="N47" s="14" t="s">
        <v>31</v>
      </c>
      <c r="O47" s="14" t="s">
        <v>31</v>
      </c>
      <c r="P47" s="14" t="s">
        <v>31</v>
      </c>
      <c r="Q47" s="73">
        <f t="shared" ref="Q47:V47" si="7">SUM(Q48:Q51)</f>
        <v>1923376000</v>
      </c>
      <c r="R47" s="73">
        <f t="shared" si="7"/>
        <v>1923376000</v>
      </c>
      <c r="S47" s="74">
        <f t="shared" si="7"/>
        <v>1923376000</v>
      </c>
      <c r="T47" s="353">
        <f t="shared" si="7"/>
        <v>1935376000</v>
      </c>
      <c r="U47" s="353">
        <f t="shared" si="7"/>
        <v>1935376000</v>
      </c>
      <c r="V47" s="73">
        <f t="shared" si="7"/>
        <v>2080073600</v>
      </c>
      <c r="W47" s="392"/>
      <c r="X47" s="32"/>
      <c r="Y47" s="83">
        <v>2</v>
      </c>
      <c r="Z47" s="386"/>
      <c r="AA47" s="386"/>
      <c r="AB47" s="386"/>
      <c r="AC47" s="386"/>
      <c r="AD47" s="386"/>
      <c r="AE47" s="386"/>
      <c r="AF47" s="386"/>
      <c r="AG47" s="386"/>
      <c r="AH47" s="386"/>
      <c r="AI47" s="386"/>
      <c r="AJ47" s="386"/>
      <c r="AK47" s="386"/>
      <c r="AL47" s="386"/>
      <c r="AM47" s="386"/>
      <c r="AN47" s="386"/>
      <c r="AO47" s="386"/>
      <c r="AP47" s="386"/>
      <c r="AQ47" s="386"/>
      <c r="AR47" s="386"/>
      <c r="AS47" s="386"/>
    </row>
    <row r="48" spans="1:45" s="4" customFormat="1" ht="89.25" x14ac:dyDescent="0.25">
      <c r="A48" s="64">
        <v>2</v>
      </c>
      <c r="B48" s="85">
        <v>17</v>
      </c>
      <c r="C48" s="65">
        <v>1</v>
      </c>
      <c r="D48" s="66">
        <v>2.08</v>
      </c>
      <c r="E48" s="65">
        <v>1</v>
      </c>
      <c r="F48" s="67" t="s">
        <v>135</v>
      </c>
      <c r="G48" s="67"/>
      <c r="H48" s="67"/>
      <c r="I48" s="67"/>
      <c r="J48" s="20"/>
      <c r="K48" s="20" t="s">
        <v>60</v>
      </c>
      <c r="L48" s="67" t="s">
        <v>967</v>
      </c>
      <c r="M48" s="20" t="s">
        <v>66</v>
      </c>
      <c r="N48" s="20" t="s">
        <v>66</v>
      </c>
      <c r="O48" s="20" t="s">
        <v>66</v>
      </c>
      <c r="P48" s="20" t="s">
        <v>66</v>
      </c>
      <c r="Q48" s="68">
        <v>2000000</v>
      </c>
      <c r="R48" s="68">
        <v>2000000</v>
      </c>
      <c r="S48" s="69">
        <v>2000000</v>
      </c>
      <c r="T48" s="357">
        <v>2000000</v>
      </c>
      <c r="U48" s="357">
        <v>2000000</v>
      </c>
      <c r="V48" s="68">
        <f>Q48+(10%*Q48)</f>
        <v>2200000</v>
      </c>
      <c r="W48" s="392"/>
      <c r="X48" s="32" t="s">
        <v>107</v>
      </c>
      <c r="Y48" s="83">
        <v>3</v>
      </c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</row>
    <row r="49" spans="1:45" s="4" customFormat="1" ht="89.25" x14ac:dyDescent="0.25">
      <c r="A49" s="64">
        <v>2</v>
      </c>
      <c r="B49" s="85">
        <v>17</v>
      </c>
      <c r="C49" s="65">
        <v>1</v>
      </c>
      <c r="D49" s="66">
        <v>2.08</v>
      </c>
      <c r="E49" s="65">
        <v>2</v>
      </c>
      <c r="F49" s="67" t="s">
        <v>137</v>
      </c>
      <c r="G49" s="67"/>
      <c r="H49" s="67"/>
      <c r="I49" s="67"/>
      <c r="J49" s="20"/>
      <c r="K49" s="20" t="s">
        <v>60</v>
      </c>
      <c r="L49" s="67" t="s">
        <v>138</v>
      </c>
      <c r="M49" s="20" t="s">
        <v>122</v>
      </c>
      <c r="N49" s="20" t="s">
        <v>122</v>
      </c>
      <c r="O49" s="20" t="s">
        <v>122</v>
      </c>
      <c r="P49" s="20" t="s">
        <v>122</v>
      </c>
      <c r="Q49" s="68">
        <v>218256000</v>
      </c>
      <c r="R49" s="68">
        <v>218256000</v>
      </c>
      <c r="S49" s="69">
        <v>218256000</v>
      </c>
      <c r="T49" s="357">
        <v>218256000</v>
      </c>
      <c r="U49" s="357">
        <v>218256000</v>
      </c>
      <c r="V49" s="68">
        <f>Q49+(10%*Q49)</f>
        <v>240081600</v>
      </c>
      <c r="W49" s="392"/>
      <c r="X49" s="32" t="s">
        <v>107</v>
      </c>
      <c r="Y49" s="83">
        <v>3</v>
      </c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6"/>
      <c r="AM49" s="386"/>
      <c r="AN49" s="386"/>
      <c r="AO49" s="386"/>
      <c r="AP49" s="386"/>
      <c r="AQ49" s="386"/>
      <c r="AR49" s="386"/>
      <c r="AS49" s="386"/>
    </row>
    <row r="50" spans="1:45" s="4" customFormat="1" ht="89.25" x14ac:dyDescent="0.25">
      <c r="A50" s="64">
        <v>2</v>
      </c>
      <c r="B50" s="85">
        <v>17</v>
      </c>
      <c r="C50" s="65">
        <v>1</v>
      </c>
      <c r="D50" s="66">
        <v>2.08</v>
      </c>
      <c r="E50" s="65">
        <v>4</v>
      </c>
      <c r="F50" s="67" t="s">
        <v>139</v>
      </c>
      <c r="G50" s="67"/>
      <c r="H50" s="67"/>
      <c r="I50" s="67"/>
      <c r="J50" s="20"/>
      <c r="K50" s="20" t="s">
        <v>60</v>
      </c>
      <c r="L50" s="67" t="s">
        <v>722</v>
      </c>
      <c r="M50" s="20" t="s">
        <v>66</v>
      </c>
      <c r="N50" s="20" t="s">
        <v>66</v>
      </c>
      <c r="O50" s="20" t="s">
        <v>66</v>
      </c>
      <c r="P50" s="20" t="s">
        <v>66</v>
      </c>
      <c r="Q50" s="68">
        <v>32400000</v>
      </c>
      <c r="R50" s="68">
        <v>32400000</v>
      </c>
      <c r="S50" s="69">
        <v>32400000</v>
      </c>
      <c r="T50" s="357">
        <v>32400000</v>
      </c>
      <c r="U50" s="357">
        <v>32400000</v>
      </c>
      <c r="V50" s="68"/>
      <c r="W50" s="392"/>
      <c r="X50" s="32" t="s">
        <v>107</v>
      </c>
      <c r="Y50" s="83">
        <v>3</v>
      </c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6"/>
      <c r="AL50" s="386"/>
      <c r="AM50" s="386"/>
      <c r="AN50" s="386"/>
      <c r="AO50" s="386"/>
      <c r="AP50" s="386"/>
      <c r="AQ50" s="386"/>
      <c r="AR50" s="386"/>
      <c r="AS50" s="386"/>
    </row>
    <row r="51" spans="1:45" s="4" customFormat="1" ht="89.25" x14ac:dyDescent="0.25">
      <c r="A51" s="64">
        <v>2</v>
      </c>
      <c r="B51" s="85">
        <v>17</v>
      </c>
      <c r="C51" s="65">
        <v>1</v>
      </c>
      <c r="D51" s="66">
        <v>2.08</v>
      </c>
      <c r="E51" s="65">
        <v>4</v>
      </c>
      <c r="F51" s="67" t="s">
        <v>141</v>
      </c>
      <c r="G51" s="67"/>
      <c r="H51" s="67"/>
      <c r="I51" s="67"/>
      <c r="J51" s="20"/>
      <c r="K51" s="20" t="s">
        <v>60</v>
      </c>
      <c r="L51" s="67" t="s">
        <v>968</v>
      </c>
      <c r="M51" s="20" t="s">
        <v>122</v>
      </c>
      <c r="N51" s="20" t="s">
        <v>122</v>
      </c>
      <c r="O51" s="20" t="s">
        <v>122</v>
      </c>
      <c r="P51" s="20" t="s">
        <v>122</v>
      </c>
      <c r="Q51" s="68">
        <v>1670720000</v>
      </c>
      <c r="R51" s="68">
        <v>1670720000</v>
      </c>
      <c r="S51" s="69">
        <v>1670720000</v>
      </c>
      <c r="T51" s="357">
        <f>1670720000+12000000</f>
        <v>1682720000</v>
      </c>
      <c r="U51" s="357">
        <f>1670720000+12000000</f>
        <v>1682720000</v>
      </c>
      <c r="V51" s="68">
        <f>Q51+(10%*Q51)</f>
        <v>1837792000</v>
      </c>
      <c r="W51" s="392"/>
      <c r="X51" s="32" t="s">
        <v>107</v>
      </c>
      <c r="Y51" s="83">
        <v>3</v>
      </c>
      <c r="Z51" s="386"/>
      <c r="AA51" s="386"/>
      <c r="AB51" s="386"/>
      <c r="AC51" s="386"/>
      <c r="AD51" s="386"/>
      <c r="AE51" s="386"/>
      <c r="AF51" s="386"/>
      <c r="AG51" s="386"/>
      <c r="AH51" s="386"/>
      <c r="AI51" s="386"/>
      <c r="AJ51" s="386"/>
      <c r="AK51" s="386"/>
      <c r="AL51" s="386"/>
      <c r="AM51" s="386"/>
      <c r="AN51" s="386"/>
      <c r="AO51" s="386"/>
      <c r="AP51" s="386"/>
      <c r="AQ51" s="386"/>
      <c r="AR51" s="386"/>
      <c r="AS51" s="386"/>
    </row>
    <row r="52" spans="1:45" s="4" customFormat="1" ht="51" x14ac:dyDescent="0.25">
      <c r="A52" s="70">
        <v>2</v>
      </c>
      <c r="B52" s="143">
        <v>17</v>
      </c>
      <c r="C52" s="71">
        <v>1</v>
      </c>
      <c r="D52" s="72">
        <v>2.09</v>
      </c>
      <c r="E52" s="67"/>
      <c r="F52" s="16" t="s">
        <v>143</v>
      </c>
      <c r="G52" s="17"/>
      <c r="H52" s="17"/>
      <c r="I52" s="17"/>
      <c r="J52" s="14"/>
      <c r="K52" s="14"/>
      <c r="L52" s="17" t="s">
        <v>144</v>
      </c>
      <c r="M52" s="14" t="s">
        <v>134</v>
      </c>
      <c r="N52" s="14" t="s">
        <v>134</v>
      </c>
      <c r="O52" s="14" t="s">
        <v>134</v>
      </c>
      <c r="P52" s="14" t="s">
        <v>134</v>
      </c>
      <c r="Q52" s="73">
        <f>SUM(Q53:Q55)</f>
        <v>35000000</v>
      </c>
      <c r="R52" s="73">
        <f>SUM(R53:R55)</f>
        <v>35000000</v>
      </c>
      <c r="S52" s="74">
        <f>SUM(S53:S55)</f>
        <v>35000000</v>
      </c>
      <c r="T52" s="353">
        <f>SUM(T53:T55)</f>
        <v>36250000</v>
      </c>
      <c r="U52" s="353">
        <f>SUM(U53:U55)</f>
        <v>36250000</v>
      </c>
      <c r="V52" s="73">
        <f>SUM(V53:V54)</f>
        <v>46860000</v>
      </c>
      <c r="W52" s="392"/>
      <c r="X52" s="32"/>
      <c r="Y52" s="83">
        <v>2</v>
      </c>
      <c r="Z52" s="386"/>
      <c r="AA52" s="386"/>
      <c r="AB52" s="386"/>
      <c r="AC52" s="386"/>
      <c r="AD52" s="386"/>
      <c r="AE52" s="386"/>
      <c r="AF52" s="386"/>
      <c r="AG52" s="386"/>
      <c r="AH52" s="386"/>
      <c r="AI52" s="386"/>
      <c r="AJ52" s="386"/>
      <c r="AK52" s="386"/>
      <c r="AL52" s="386"/>
      <c r="AM52" s="386"/>
      <c r="AN52" s="386"/>
      <c r="AO52" s="386"/>
      <c r="AP52" s="386"/>
      <c r="AQ52" s="386"/>
      <c r="AR52" s="386"/>
      <c r="AS52" s="386"/>
    </row>
    <row r="53" spans="1:45" s="4" customFormat="1" ht="89.25" x14ac:dyDescent="0.25">
      <c r="A53" s="64">
        <v>2</v>
      </c>
      <c r="B53" s="85">
        <v>17</v>
      </c>
      <c r="C53" s="65">
        <v>1</v>
      </c>
      <c r="D53" s="66">
        <v>2.09</v>
      </c>
      <c r="E53" s="65">
        <v>2</v>
      </c>
      <c r="F53" s="67" t="s">
        <v>145</v>
      </c>
      <c r="G53" s="67"/>
      <c r="H53" s="67"/>
      <c r="I53" s="67"/>
      <c r="J53" s="20"/>
      <c r="K53" s="20" t="s">
        <v>60</v>
      </c>
      <c r="L53" s="67" t="s">
        <v>146</v>
      </c>
      <c r="M53" s="20" t="s">
        <v>1297</v>
      </c>
      <c r="N53" s="20" t="s">
        <v>1297</v>
      </c>
      <c r="O53" s="20" t="s">
        <v>1297</v>
      </c>
      <c r="P53" s="20" t="s">
        <v>1297</v>
      </c>
      <c r="Q53" s="68">
        <v>2000000</v>
      </c>
      <c r="R53" s="68">
        <v>2000000</v>
      </c>
      <c r="S53" s="69">
        <v>2000000</v>
      </c>
      <c r="T53" s="357">
        <f>1500000+(7*250000)</f>
        <v>3250000</v>
      </c>
      <c r="U53" s="357">
        <f>1500000+(7*250000)</f>
        <v>3250000</v>
      </c>
      <c r="V53" s="68">
        <v>2860000</v>
      </c>
      <c r="W53" s="392"/>
      <c r="X53" s="32" t="s">
        <v>107</v>
      </c>
      <c r="Y53" s="83">
        <v>3</v>
      </c>
      <c r="Z53" s="386"/>
      <c r="AA53" s="386"/>
      <c r="AB53" s="386"/>
      <c r="AC53" s="386"/>
      <c r="AD53" s="386"/>
      <c r="AE53" s="386"/>
      <c r="AF53" s="386"/>
      <c r="AG53" s="386"/>
      <c r="AH53" s="386"/>
      <c r="AI53" s="386"/>
      <c r="AJ53" s="386"/>
      <c r="AK53" s="386"/>
      <c r="AL53" s="386"/>
      <c r="AM53" s="386"/>
      <c r="AN53" s="386"/>
      <c r="AO53" s="386"/>
      <c r="AP53" s="386"/>
      <c r="AQ53" s="386"/>
      <c r="AR53" s="386"/>
      <c r="AS53" s="386"/>
    </row>
    <row r="54" spans="1:45" s="4" customFormat="1" ht="89.25" x14ac:dyDescent="0.25">
      <c r="A54" s="167">
        <v>2</v>
      </c>
      <c r="B54" s="169">
        <v>17</v>
      </c>
      <c r="C54" s="168">
        <v>1</v>
      </c>
      <c r="D54" s="170">
        <v>2.09</v>
      </c>
      <c r="E54" s="168">
        <v>9</v>
      </c>
      <c r="F54" s="89" t="s">
        <v>152</v>
      </c>
      <c r="G54" s="89"/>
      <c r="H54" s="89"/>
      <c r="I54" s="89"/>
      <c r="J54" s="109"/>
      <c r="K54" s="109" t="s">
        <v>60</v>
      </c>
      <c r="L54" s="89" t="s">
        <v>1191</v>
      </c>
      <c r="M54" s="109" t="s">
        <v>154</v>
      </c>
      <c r="N54" s="109" t="s">
        <v>154</v>
      </c>
      <c r="O54" s="109" t="s">
        <v>154</v>
      </c>
      <c r="P54" s="109" t="s">
        <v>154</v>
      </c>
      <c r="Q54" s="174">
        <v>28000000</v>
      </c>
      <c r="R54" s="174">
        <v>28000000</v>
      </c>
      <c r="S54" s="204">
        <v>28000000</v>
      </c>
      <c r="T54" s="423">
        <v>28000000</v>
      </c>
      <c r="U54" s="423">
        <v>28000000</v>
      </c>
      <c r="V54" s="174">
        <v>44000000</v>
      </c>
      <c r="W54" s="406"/>
      <c r="X54" s="56" t="s">
        <v>107</v>
      </c>
      <c r="Y54" s="83">
        <v>3</v>
      </c>
      <c r="Z54" s="386"/>
      <c r="AA54" s="386"/>
      <c r="AB54" s="386"/>
      <c r="AC54" s="386"/>
      <c r="AD54" s="386"/>
      <c r="AE54" s="386"/>
      <c r="AF54" s="386"/>
      <c r="AG54" s="386"/>
      <c r="AH54" s="386"/>
      <c r="AI54" s="386"/>
      <c r="AJ54" s="386"/>
      <c r="AK54" s="386"/>
      <c r="AL54" s="386"/>
      <c r="AM54" s="386"/>
      <c r="AN54" s="386"/>
      <c r="AO54" s="386"/>
      <c r="AP54" s="386"/>
      <c r="AQ54" s="386"/>
      <c r="AR54" s="386"/>
      <c r="AS54" s="386"/>
    </row>
    <row r="55" spans="1:45" s="4" customFormat="1" ht="89.25" x14ac:dyDescent="0.25">
      <c r="A55" s="64">
        <v>7</v>
      </c>
      <c r="B55" s="401" t="s">
        <v>25</v>
      </c>
      <c r="C55" s="65">
        <v>1</v>
      </c>
      <c r="D55" s="66" t="s">
        <v>1187</v>
      </c>
      <c r="E55" s="65">
        <v>10</v>
      </c>
      <c r="F55" s="67" t="s">
        <v>727</v>
      </c>
      <c r="G55" s="15"/>
      <c r="H55" s="15"/>
      <c r="I55" s="15"/>
      <c r="J55" s="20"/>
      <c r="K55" s="20" t="s">
        <v>60</v>
      </c>
      <c r="L55" s="67" t="s">
        <v>1298</v>
      </c>
      <c r="M55" s="20" t="s">
        <v>593</v>
      </c>
      <c r="N55" s="20" t="s">
        <v>593</v>
      </c>
      <c r="O55" s="20" t="s">
        <v>593</v>
      </c>
      <c r="P55" s="20" t="s">
        <v>593</v>
      </c>
      <c r="Q55" s="68">
        <v>5000000</v>
      </c>
      <c r="R55" s="68">
        <v>5000000</v>
      </c>
      <c r="S55" s="69">
        <v>5000000</v>
      </c>
      <c r="T55" s="357">
        <v>5000000</v>
      </c>
      <c r="U55" s="357">
        <v>5000000</v>
      </c>
      <c r="V55" s="68">
        <v>110000000</v>
      </c>
      <c r="W55" s="16"/>
      <c r="X55" s="32" t="s">
        <v>107</v>
      </c>
      <c r="Y55" s="83">
        <v>3</v>
      </c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</row>
    <row r="56" spans="1:45" s="4" customFormat="1" ht="127.5" x14ac:dyDescent="0.25">
      <c r="A56" s="87">
        <v>2</v>
      </c>
      <c r="B56" s="138">
        <v>17</v>
      </c>
      <c r="C56" s="88">
        <v>3</v>
      </c>
      <c r="D56" s="89"/>
      <c r="E56" s="89"/>
      <c r="F56" s="90" t="s">
        <v>1299</v>
      </c>
      <c r="G56" s="91" t="s">
        <v>156</v>
      </c>
      <c r="H56" s="91" t="s">
        <v>157</v>
      </c>
      <c r="I56" s="17" t="s">
        <v>158</v>
      </c>
      <c r="J56" s="92">
        <v>6.5000000000000002E-2</v>
      </c>
      <c r="K56" s="51"/>
      <c r="L56" s="90" t="s">
        <v>1300</v>
      </c>
      <c r="M56" s="116">
        <v>0.60580000000000001</v>
      </c>
      <c r="N56" s="116">
        <v>0.60580000000000001</v>
      </c>
      <c r="O56" s="116">
        <v>0.60580000000000001</v>
      </c>
      <c r="P56" s="116">
        <v>0.60580000000000001</v>
      </c>
      <c r="Q56" s="93">
        <f t="shared" ref="Q56:V56" si="8">Q60</f>
        <v>4757000</v>
      </c>
      <c r="R56" s="93">
        <f t="shared" si="8"/>
        <v>4757000</v>
      </c>
      <c r="S56" s="94">
        <f t="shared" si="8"/>
        <v>4757000</v>
      </c>
      <c r="T56" s="354">
        <f t="shared" si="8"/>
        <v>4757000</v>
      </c>
      <c r="U56" s="354">
        <f t="shared" si="8"/>
        <v>4757000</v>
      </c>
      <c r="V56" s="93">
        <f t="shared" si="8"/>
        <v>43400000</v>
      </c>
      <c r="W56" s="535" t="s">
        <v>161</v>
      </c>
      <c r="X56" s="56"/>
      <c r="Y56" s="83">
        <v>1</v>
      </c>
      <c r="Z56" s="386"/>
      <c r="AA56" s="386"/>
      <c r="AB56" s="386"/>
      <c r="AC56" s="386"/>
      <c r="AD56" s="386"/>
      <c r="AE56" s="386"/>
      <c r="AF56" s="386"/>
      <c r="AG56" s="386"/>
      <c r="AH56" s="386"/>
      <c r="AI56" s="386"/>
      <c r="AJ56" s="386"/>
      <c r="AK56" s="386"/>
      <c r="AL56" s="386"/>
      <c r="AM56" s="386"/>
      <c r="AN56" s="386"/>
      <c r="AO56" s="386"/>
      <c r="AP56" s="386"/>
      <c r="AQ56" s="386"/>
      <c r="AR56" s="386"/>
      <c r="AS56" s="386"/>
    </row>
    <row r="57" spans="1:45" s="4" customFormat="1" ht="102" x14ac:dyDescent="0.25">
      <c r="A57" s="95"/>
      <c r="B57" s="322"/>
      <c r="C57" s="96"/>
      <c r="D57" s="97"/>
      <c r="E57" s="97"/>
      <c r="F57" s="61"/>
      <c r="G57" s="98"/>
      <c r="H57" s="98"/>
      <c r="I57" s="17" t="s">
        <v>162</v>
      </c>
      <c r="J57" s="14" t="s">
        <v>163</v>
      </c>
      <c r="K57" s="57"/>
      <c r="L57" s="61"/>
      <c r="M57" s="199"/>
      <c r="N57" s="199"/>
      <c r="O57" s="199"/>
      <c r="P57" s="199"/>
      <c r="Q57" s="100"/>
      <c r="R57" s="100"/>
      <c r="S57" s="101"/>
      <c r="T57" s="355"/>
      <c r="U57" s="355"/>
      <c r="V57" s="100"/>
      <c r="W57" s="546"/>
      <c r="X57" s="60"/>
      <c r="Y57" s="83"/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386"/>
      <c r="AL57" s="386"/>
      <c r="AM57" s="386"/>
      <c r="AN57" s="386"/>
      <c r="AO57" s="386"/>
      <c r="AP57" s="386"/>
      <c r="AQ57" s="386"/>
      <c r="AR57" s="386"/>
      <c r="AS57" s="386"/>
    </row>
    <row r="58" spans="1:45" s="4" customFormat="1" ht="76.5" x14ac:dyDescent="0.25">
      <c r="A58" s="95"/>
      <c r="B58" s="322"/>
      <c r="C58" s="96"/>
      <c r="D58" s="97"/>
      <c r="E58" s="97"/>
      <c r="F58" s="61"/>
      <c r="G58" s="98"/>
      <c r="H58" s="98"/>
      <c r="I58" s="17" t="s">
        <v>165</v>
      </c>
      <c r="J58" s="14" t="s">
        <v>166</v>
      </c>
      <c r="K58" s="57"/>
      <c r="L58" s="61"/>
      <c r="M58" s="199"/>
      <c r="N58" s="199"/>
      <c r="O58" s="199"/>
      <c r="P58" s="199"/>
      <c r="Q58" s="100"/>
      <c r="R58" s="100"/>
      <c r="S58" s="101"/>
      <c r="T58" s="355"/>
      <c r="U58" s="355"/>
      <c r="V58" s="100"/>
      <c r="W58" s="61"/>
      <c r="X58" s="60"/>
      <c r="Y58" s="83"/>
      <c r="Z58" s="386"/>
      <c r="AA58" s="386"/>
      <c r="AB58" s="386"/>
      <c r="AC58" s="386"/>
      <c r="AD58" s="386"/>
      <c r="AE58" s="386"/>
      <c r="AF58" s="386"/>
      <c r="AG58" s="386"/>
      <c r="AH58" s="386"/>
      <c r="AI58" s="386"/>
      <c r="AJ58" s="386"/>
      <c r="AK58" s="386"/>
      <c r="AL58" s="386"/>
      <c r="AM58" s="386"/>
      <c r="AN58" s="386"/>
      <c r="AO58" s="386"/>
      <c r="AP58" s="386"/>
      <c r="AQ58" s="386"/>
      <c r="AR58" s="386"/>
      <c r="AS58" s="386"/>
    </row>
    <row r="59" spans="1:45" s="4" customFormat="1" ht="89.25" x14ac:dyDescent="0.25">
      <c r="A59" s="118"/>
      <c r="B59" s="140"/>
      <c r="C59" s="119"/>
      <c r="D59" s="141"/>
      <c r="E59" s="141"/>
      <c r="F59" s="42"/>
      <c r="G59" s="43"/>
      <c r="H59" s="43"/>
      <c r="I59" s="17" t="s">
        <v>167</v>
      </c>
      <c r="J59" s="14" t="s">
        <v>168</v>
      </c>
      <c r="K59" s="41"/>
      <c r="L59" s="42"/>
      <c r="M59" s="121"/>
      <c r="N59" s="121"/>
      <c r="O59" s="121"/>
      <c r="P59" s="121"/>
      <c r="Q59" s="122"/>
      <c r="R59" s="122"/>
      <c r="S59" s="123"/>
      <c r="T59" s="356"/>
      <c r="U59" s="356"/>
      <c r="V59" s="122"/>
      <c r="W59" s="42"/>
      <c r="X59" s="50"/>
      <c r="Y59" s="83"/>
      <c r="Z59" s="386"/>
      <c r="AA59" s="386"/>
      <c r="AB59" s="386"/>
      <c r="AC59" s="386"/>
      <c r="AD59" s="386"/>
      <c r="AE59" s="386"/>
      <c r="AF59" s="386"/>
      <c r="AG59" s="386"/>
      <c r="AH59" s="386"/>
      <c r="AI59" s="386"/>
      <c r="AJ59" s="386"/>
      <c r="AK59" s="386"/>
      <c r="AL59" s="386"/>
      <c r="AM59" s="386"/>
      <c r="AN59" s="386"/>
      <c r="AO59" s="386"/>
      <c r="AP59" s="386"/>
      <c r="AQ59" s="386"/>
      <c r="AR59" s="386"/>
      <c r="AS59" s="386"/>
    </row>
    <row r="60" spans="1:45" s="4" customFormat="1" ht="102" x14ac:dyDescent="0.25">
      <c r="A60" s="70">
        <v>2</v>
      </c>
      <c r="B60" s="143">
        <v>17</v>
      </c>
      <c r="C60" s="71">
        <v>3</v>
      </c>
      <c r="D60" s="72">
        <v>2.0099999999999998</v>
      </c>
      <c r="E60" s="67"/>
      <c r="F60" s="16" t="s">
        <v>1301</v>
      </c>
      <c r="G60" s="17"/>
      <c r="H60" s="17"/>
      <c r="I60" s="17"/>
      <c r="J60" s="14"/>
      <c r="K60" s="14"/>
      <c r="L60" s="16" t="s">
        <v>1302</v>
      </c>
      <c r="M60" s="14" t="s">
        <v>1303</v>
      </c>
      <c r="N60" s="14" t="s">
        <v>1303</v>
      </c>
      <c r="O60" s="14" t="s">
        <v>1303</v>
      </c>
      <c r="P60" s="14" t="s">
        <v>1303</v>
      </c>
      <c r="Q60" s="73">
        <f t="shared" ref="Q60:V60" si="9">SUM(Q61)</f>
        <v>4757000</v>
      </c>
      <c r="R60" s="73">
        <f t="shared" si="9"/>
        <v>4757000</v>
      </c>
      <c r="S60" s="74">
        <f t="shared" si="9"/>
        <v>4757000</v>
      </c>
      <c r="T60" s="353">
        <f t="shared" si="9"/>
        <v>4757000</v>
      </c>
      <c r="U60" s="353">
        <f t="shared" si="9"/>
        <v>4757000</v>
      </c>
      <c r="V60" s="73">
        <f t="shared" si="9"/>
        <v>43400000</v>
      </c>
      <c r="W60" s="392"/>
      <c r="X60" s="32"/>
      <c r="Y60" s="83">
        <v>2</v>
      </c>
      <c r="Z60" s="386"/>
      <c r="AA60" s="386"/>
      <c r="AB60" s="386"/>
      <c r="AC60" s="386"/>
      <c r="AD60" s="386"/>
      <c r="AE60" s="386"/>
      <c r="AF60" s="386"/>
      <c r="AG60" s="386"/>
      <c r="AH60" s="386"/>
      <c r="AI60" s="386"/>
      <c r="AJ60" s="386"/>
      <c r="AK60" s="386"/>
      <c r="AL60" s="386"/>
      <c r="AM60" s="386"/>
      <c r="AN60" s="386"/>
      <c r="AO60" s="386"/>
      <c r="AP60" s="386"/>
      <c r="AQ60" s="386"/>
      <c r="AR60" s="386"/>
      <c r="AS60" s="386"/>
    </row>
    <row r="61" spans="1:45" s="4" customFormat="1" ht="89.25" x14ac:dyDescent="0.25">
      <c r="A61" s="64">
        <v>2</v>
      </c>
      <c r="B61" s="85">
        <v>17</v>
      </c>
      <c r="C61" s="65">
        <v>3</v>
      </c>
      <c r="D61" s="66">
        <v>2.0099999999999998</v>
      </c>
      <c r="E61" s="65">
        <v>2</v>
      </c>
      <c r="F61" s="67" t="s">
        <v>1304</v>
      </c>
      <c r="G61" s="67"/>
      <c r="H61" s="67"/>
      <c r="I61" s="67"/>
      <c r="J61" s="20"/>
      <c r="K61" s="110" t="s">
        <v>80</v>
      </c>
      <c r="L61" s="67" t="s">
        <v>1305</v>
      </c>
      <c r="M61" s="20" t="s">
        <v>1306</v>
      </c>
      <c r="N61" s="20" t="s">
        <v>1306</v>
      </c>
      <c r="O61" s="20" t="s">
        <v>1306</v>
      </c>
      <c r="P61" s="20" t="s">
        <v>1306</v>
      </c>
      <c r="Q61" s="68">
        <v>4757000</v>
      </c>
      <c r="R61" s="68">
        <v>4757000</v>
      </c>
      <c r="S61" s="69">
        <v>4757000</v>
      </c>
      <c r="T61" s="357">
        <v>4757000</v>
      </c>
      <c r="U61" s="357">
        <v>4757000</v>
      </c>
      <c r="V61" s="68">
        <v>43400000</v>
      </c>
      <c r="W61" s="435"/>
      <c r="X61" s="32" t="s">
        <v>107</v>
      </c>
      <c r="Y61" s="83">
        <v>3</v>
      </c>
      <c r="Z61" s="386"/>
      <c r="AA61" s="386"/>
      <c r="AB61" s="386"/>
      <c r="AC61" s="386"/>
      <c r="AD61" s="386"/>
      <c r="AE61" s="386"/>
      <c r="AF61" s="386"/>
      <c r="AG61" s="386"/>
      <c r="AH61" s="386"/>
      <c r="AI61" s="386"/>
      <c r="AJ61" s="386"/>
      <c r="AK61" s="386"/>
      <c r="AL61" s="386"/>
      <c r="AM61" s="386"/>
      <c r="AN61" s="386"/>
      <c r="AO61" s="386"/>
      <c r="AP61" s="386"/>
      <c r="AQ61" s="386"/>
      <c r="AR61" s="386"/>
      <c r="AS61" s="386"/>
    </row>
    <row r="62" spans="1:45" s="4" customFormat="1" ht="127.5" x14ac:dyDescent="0.25">
      <c r="A62" s="87">
        <v>2</v>
      </c>
      <c r="B62" s="138">
        <v>17</v>
      </c>
      <c r="C62" s="88">
        <v>6</v>
      </c>
      <c r="D62" s="89"/>
      <c r="E62" s="89"/>
      <c r="F62" s="90" t="s">
        <v>1307</v>
      </c>
      <c r="G62" s="91" t="s">
        <v>156</v>
      </c>
      <c r="H62" s="91" t="s">
        <v>157</v>
      </c>
      <c r="I62" s="17" t="s">
        <v>158</v>
      </c>
      <c r="J62" s="92">
        <v>6.5000000000000002E-2</v>
      </c>
      <c r="K62" s="51"/>
      <c r="L62" s="90" t="s">
        <v>1308</v>
      </c>
      <c r="M62" s="116">
        <v>0.51639999999999997</v>
      </c>
      <c r="N62" s="116">
        <v>0.51639999999999997</v>
      </c>
      <c r="O62" s="116">
        <v>0.51639999999999997</v>
      </c>
      <c r="P62" s="116">
        <v>0.51639999999999997</v>
      </c>
      <c r="Q62" s="93">
        <f t="shared" ref="Q62:V62" si="10">Q66</f>
        <v>35610000</v>
      </c>
      <c r="R62" s="93">
        <f t="shared" si="10"/>
        <v>35610000</v>
      </c>
      <c r="S62" s="94">
        <f t="shared" si="10"/>
        <v>35610000</v>
      </c>
      <c r="T62" s="354">
        <f t="shared" si="10"/>
        <v>35610000</v>
      </c>
      <c r="U62" s="354">
        <f t="shared" si="10"/>
        <v>35610000</v>
      </c>
      <c r="V62" s="93">
        <f t="shared" si="10"/>
        <v>130000000</v>
      </c>
      <c r="W62" s="535" t="s">
        <v>161</v>
      </c>
      <c r="X62" s="56"/>
      <c r="Y62" s="83">
        <v>1</v>
      </c>
      <c r="Z62" s="386"/>
      <c r="AA62" s="386"/>
      <c r="AB62" s="386"/>
      <c r="AC62" s="386"/>
      <c r="AD62" s="386"/>
      <c r="AE62" s="386"/>
      <c r="AF62" s="386"/>
      <c r="AG62" s="386"/>
      <c r="AH62" s="386"/>
      <c r="AI62" s="386"/>
      <c r="AJ62" s="386"/>
      <c r="AK62" s="386"/>
      <c r="AL62" s="386"/>
      <c r="AM62" s="386"/>
      <c r="AN62" s="386"/>
      <c r="AO62" s="386"/>
      <c r="AP62" s="386"/>
      <c r="AQ62" s="386"/>
      <c r="AR62" s="386"/>
      <c r="AS62" s="386"/>
    </row>
    <row r="63" spans="1:45" s="4" customFormat="1" ht="102" x14ac:dyDescent="0.25">
      <c r="A63" s="95"/>
      <c r="B63" s="322"/>
      <c r="C63" s="96"/>
      <c r="D63" s="97"/>
      <c r="E63" s="97"/>
      <c r="F63" s="61"/>
      <c r="G63" s="98"/>
      <c r="H63" s="98"/>
      <c r="I63" s="17" t="s">
        <v>162</v>
      </c>
      <c r="J63" s="14" t="s">
        <v>163</v>
      </c>
      <c r="K63" s="57"/>
      <c r="L63" s="61"/>
      <c r="M63" s="199"/>
      <c r="N63" s="199"/>
      <c r="O63" s="199"/>
      <c r="P63" s="199"/>
      <c r="Q63" s="100"/>
      <c r="R63" s="100"/>
      <c r="S63" s="101"/>
      <c r="T63" s="355"/>
      <c r="U63" s="355"/>
      <c r="V63" s="100"/>
      <c r="W63" s="546"/>
      <c r="X63" s="60"/>
      <c r="Y63" s="83"/>
      <c r="Z63" s="386"/>
      <c r="AA63" s="386"/>
      <c r="AB63" s="386"/>
      <c r="AC63" s="386"/>
      <c r="AD63" s="386"/>
      <c r="AE63" s="386"/>
      <c r="AF63" s="386"/>
      <c r="AG63" s="386"/>
      <c r="AH63" s="386"/>
      <c r="AI63" s="386"/>
      <c r="AJ63" s="386"/>
      <c r="AK63" s="386"/>
      <c r="AL63" s="386"/>
      <c r="AM63" s="386"/>
      <c r="AN63" s="386"/>
      <c r="AO63" s="386"/>
      <c r="AP63" s="386"/>
      <c r="AQ63" s="386"/>
      <c r="AR63" s="386"/>
      <c r="AS63" s="386"/>
    </row>
    <row r="64" spans="1:45" s="4" customFormat="1" ht="76.5" x14ac:dyDescent="0.25">
      <c r="A64" s="95"/>
      <c r="B64" s="322"/>
      <c r="C64" s="96"/>
      <c r="D64" s="97"/>
      <c r="E64" s="97"/>
      <c r="F64" s="61"/>
      <c r="G64" s="98"/>
      <c r="H64" s="98"/>
      <c r="I64" s="17" t="s">
        <v>165</v>
      </c>
      <c r="J64" s="14" t="s">
        <v>166</v>
      </c>
      <c r="K64" s="57"/>
      <c r="L64" s="61"/>
      <c r="M64" s="199"/>
      <c r="N64" s="199"/>
      <c r="O64" s="199"/>
      <c r="P64" s="199"/>
      <c r="Q64" s="100"/>
      <c r="R64" s="100"/>
      <c r="S64" s="101"/>
      <c r="T64" s="355"/>
      <c r="U64" s="355"/>
      <c r="V64" s="100"/>
      <c r="W64" s="61"/>
      <c r="X64" s="60"/>
      <c r="Y64" s="83"/>
      <c r="Z64" s="386"/>
      <c r="AA64" s="386"/>
      <c r="AB64" s="386"/>
      <c r="AC64" s="386"/>
      <c r="AD64" s="386"/>
      <c r="AE64" s="386"/>
      <c r="AF64" s="386"/>
      <c r="AG64" s="386"/>
      <c r="AH64" s="386"/>
      <c r="AI64" s="386"/>
      <c r="AJ64" s="386"/>
      <c r="AK64" s="386"/>
      <c r="AL64" s="386"/>
      <c r="AM64" s="386"/>
      <c r="AN64" s="386"/>
      <c r="AO64" s="386"/>
      <c r="AP64" s="386"/>
      <c r="AQ64" s="386"/>
      <c r="AR64" s="386"/>
      <c r="AS64" s="386"/>
    </row>
    <row r="65" spans="1:45" s="4" customFormat="1" ht="89.25" x14ac:dyDescent="0.25">
      <c r="A65" s="118"/>
      <c r="B65" s="140"/>
      <c r="C65" s="119"/>
      <c r="D65" s="141"/>
      <c r="E65" s="141"/>
      <c r="F65" s="42"/>
      <c r="G65" s="43"/>
      <c r="H65" s="43"/>
      <c r="I65" s="17" t="s">
        <v>167</v>
      </c>
      <c r="J65" s="14" t="s">
        <v>168</v>
      </c>
      <c r="K65" s="41"/>
      <c r="L65" s="42"/>
      <c r="M65" s="121"/>
      <c r="N65" s="121"/>
      <c r="O65" s="121"/>
      <c r="P65" s="121"/>
      <c r="Q65" s="122"/>
      <c r="R65" s="122"/>
      <c r="S65" s="123"/>
      <c r="T65" s="356"/>
      <c r="U65" s="356"/>
      <c r="V65" s="122"/>
      <c r="W65" s="42"/>
      <c r="X65" s="50"/>
      <c r="Y65" s="83"/>
      <c r="Z65" s="386"/>
      <c r="AA65" s="386"/>
      <c r="AB65" s="386"/>
      <c r="AC65" s="386"/>
      <c r="AD65" s="386"/>
      <c r="AE65" s="386"/>
      <c r="AF65" s="386"/>
      <c r="AG65" s="386"/>
      <c r="AH65" s="386"/>
      <c r="AI65" s="386"/>
      <c r="AJ65" s="386"/>
      <c r="AK65" s="386"/>
      <c r="AL65" s="386"/>
      <c r="AM65" s="386"/>
      <c r="AN65" s="386"/>
      <c r="AO65" s="386"/>
      <c r="AP65" s="386"/>
      <c r="AQ65" s="386"/>
      <c r="AR65" s="386"/>
      <c r="AS65" s="386"/>
    </row>
    <row r="66" spans="1:45" s="4" customFormat="1" ht="76.5" x14ac:dyDescent="0.25">
      <c r="A66" s="70">
        <v>2</v>
      </c>
      <c r="B66" s="143">
        <v>17</v>
      </c>
      <c r="C66" s="71">
        <v>6</v>
      </c>
      <c r="D66" s="72">
        <v>2.0099999999999998</v>
      </c>
      <c r="E66" s="67"/>
      <c r="F66" s="16" t="s">
        <v>1309</v>
      </c>
      <c r="G66" s="17"/>
      <c r="H66" s="17"/>
      <c r="I66" s="17"/>
      <c r="J66" s="14"/>
      <c r="K66" s="436"/>
      <c r="L66" s="17" t="s">
        <v>1310</v>
      </c>
      <c r="M66" s="92">
        <v>0.51639999999999997</v>
      </c>
      <c r="N66" s="92">
        <v>0.51639999999999997</v>
      </c>
      <c r="O66" s="92">
        <v>0.51639999999999997</v>
      </c>
      <c r="P66" s="92">
        <v>0.51639999999999997</v>
      </c>
      <c r="Q66" s="73">
        <f t="shared" ref="Q66:V66" si="11">SUM(Q67)</f>
        <v>35610000</v>
      </c>
      <c r="R66" s="73">
        <f t="shared" si="11"/>
        <v>35610000</v>
      </c>
      <c r="S66" s="74">
        <f t="shared" si="11"/>
        <v>35610000</v>
      </c>
      <c r="T66" s="353">
        <f t="shared" si="11"/>
        <v>35610000</v>
      </c>
      <c r="U66" s="353">
        <f t="shared" si="11"/>
        <v>35610000</v>
      </c>
      <c r="V66" s="73">
        <f t="shared" si="11"/>
        <v>130000000</v>
      </c>
      <c r="W66" s="392"/>
      <c r="X66" s="32"/>
      <c r="Y66" s="83">
        <v>2</v>
      </c>
      <c r="Z66" s="386"/>
      <c r="AA66" s="386"/>
      <c r="AB66" s="386"/>
      <c r="AC66" s="386"/>
      <c r="AD66" s="386"/>
      <c r="AE66" s="386"/>
      <c r="AF66" s="386"/>
      <c r="AG66" s="386"/>
      <c r="AH66" s="386"/>
      <c r="AI66" s="386"/>
      <c r="AJ66" s="386"/>
      <c r="AK66" s="386"/>
      <c r="AL66" s="386"/>
      <c r="AM66" s="386"/>
      <c r="AN66" s="386"/>
      <c r="AO66" s="386"/>
      <c r="AP66" s="386"/>
      <c r="AQ66" s="386"/>
      <c r="AR66" s="386"/>
      <c r="AS66" s="386"/>
    </row>
    <row r="67" spans="1:45" s="4" customFormat="1" ht="102" x14ac:dyDescent="0.25">
      <c r="A67" s="64">
        <v>2</v>
      </c>
      <c r="B67" s="85">
        <v>17</v>
      </c>
      <c r="C67" s="65">
        <v>6</v>
      </c>
      <c r="D67" s="66">
        <v>2.0099999999999998</v>
      </c>
      <c r="E67" s="65">
        <v>1</v>
      </c>
      <c r="F67" s="67" t="s">
        <v>1311</v>
      </c>
      <c r="G67" s="67"/>
      <c r="H67" s="89"/>
      <c r="I67" s="89"/>
      <c r="J67" s="109"/>
      <c r="K67" s="437" t="s">
        <v>60</v>
      </c>
      <c r="L67" s="67" t="s">
        <v>1312</v>
      </c>
      <c r="M67" s="20" t="s">
        <v>1313</v>
      </c>
      <c r="N67" s="20" t="s">
        <v>1313</v>
      </c>
      <c r="O67" s="20" t="s">
        <v>1313</v>
      </c>
      <c r="P67" s="20" t="s">
        <v>1313</v>
      </c>
      <c r="Q67" s="68">
        <v>35610000</v>
      </c>
      <c r="R67" s="68">
        <v>35610000</v>
      </c>
      <c r="S67" s="69">
        <v>35610000</v>
      </c>
      <c r="T67" s="357">
        <v>35610000</v>
      </c>
      <c r="U67" s="357">
        <v>35610000</v>
      </c>
      <c r="V67" s="68">
        <v>130000000</v>
      </c>
      <c r="W67" s="392"/>
      <c r="X67" s="32" t="s">
        <v>107</v>
      </c>
      <c r="Y67" s="83">
        <v>3</v>
      </c>
      <c r="Z67" s="386"/>
      <c r="AA67" s="386"/>
      <c r="AB67" s="386"/>
      <c r="AC67" s="386"/>
      <c r="AD67" s="386"/>
      <c r="AE67" s="386"/>
      <c r="AF67" s="386"/>
      <c r="AG67" s="386"/>
      <c r="AH67" s="386"/>
      <c r="AI67" s="386"/>
      <c r="AJ67" s="386"/>
      <c r="AK67" s="386"/>
      <c r="AL67" s="386"/>
      <c r="AM67" s="386"/>
      <c r="AN67" s="386"/>
      <c r="AO67" s="386"/>
      <c r="AP67" s="386"/>
      <c r="AQ67" s="386"/>
      <c r="AR67" s="386"/>
      <c r="AS67" s="386"/>
    </row>
    <row r="68" spans="1:45" s="4" customFormat="1" ht="127.5" x14ac:dyDescent="0.25">
      <c r="A68" s="87">
        <v>2</v>
      </c>
      <c r="B68" s="138">
        <v>17</v>
      </c>
      <c r="C68" s="88">
        <v>5</v>
      </c>
      <c r="D68" s="114"/>
      <c r="E68" s="88"/>
      <c r="F68" s="90" t="s">
        <v>1314</v>
      </c>
      <c r="G68" s="91" t="s">
        <v>156</v>
      </c>
      <c r="H68" s="91" t="s">
        <v>157</v>
      </c>
      <c r="I68" s="17" t="s">
        <v>158</v>
      </c>
      <c r="J68" s="92">
        <v>6.5000000000000002E-2</v>
      </c>
      <c r="K68" s="51"/>
      <c r="L68" s="90" t="s">
        <v>1315</v>
      </c>
      <c r="M68" s="116">
        <v>0.1923</v>
      </c>
      <c r="N68" s="116">
        <v>0.1923</v>
      </c>
      <c r="O68" s="116">
        <v>0.1923</v>
      </c>
      <c r="P68" s="116">
        <v>0.1923</v>
      </c>
      <c r="Q68" s="93">
        <f t="shared" ref="Q68:V68" si="12">Q72</f>
        <v>19400000</v>
      </c>
      <c r="R68" s="93">
        <f t="shared" si="12"/>
        <v>19400000</v>
      </c>
      <c r="S68" s="94">
        <f t="shared" si="12"/>
        <v>19400000</v>
      </c>
      <c r="T68" s="354">
        <f t="shared" si="12"/>
        <v>19400000</v>
      </c>
      <c r="U68" s="354">
        <f t="shared" si="12"/>
        <v>19400000</v>
      </c>
      <c r="V68" s="93">
        <f t="shared" si="12"/>
        <v>83000000</v>
      </c>
      <c r="W68" s="535" t="s">
        <v>161</v>
      </c>
      <c r="X68" s="117"/>
      <c r="Y68" s="275">
        <v>1</v>
      </c>
      <c r="Z68" s="400"/>
      <c r="AA68" s="400"/>
      <c r="AB68" s="400"/>
      <c r="AC68" s="400"/>
      <c r="AD68" s="400"/>
      <c r="AE68" s="400"/>
      <c r="AF68" s="400"/>
      <c r="AG68" s="400"/>
      <c r="AH68" s="400"/>
      <c r="AI68" s="400"/>
      <c r="AJ68" s="400"/>
      <c r="AK68" s="400"/>
      <c r="AL68" s="400"/>
      <c r="AM68" s="400"/>
      <c r="AN68" s="400"/>
      <c r="AO68" s="400"/>
      <c r="AP68" s="400"/>
      <c r="AQ68" s="400"/>
      <c r="AR68" s="400"/>
      <c r="AS68" s="400"/>
    </row>
    <row r="69" spans="1:45" s="4" customFormat="1" ht="102" x14ac:dyDescent="0.25">
      <c r="A69" s="95"/>
      <c r="B69" s="322"/>
      <c r="C69" s="96"/>
      <c r="D69" s="198"/>
      <c r="E69" s="96"/>
      <c r="F69" s="61"/>
      <c r="G69" s="98"/>
      <c r="H69" s="98"/>
      <c r="I69" s="17" t="s">
        <v>162</v>
      </c>
      <c r="J69" s="14" t="s">
        <v>163</v>
      </c>
      <c r="K69" s="57"/>
      <c r="L69" s="61"/>
      <c r="M69" s="199"/>
      <c r="N69" s="199"/>
      <c r="O69" s="199"/>
      <c r="P69" s="199"/>
      <c r="Q69" s="100"/>
      <c r="R69" s="100"/>
      <c r="S69" s="101"/>
      <c r="T69" s="355"/>
      <c r="U69" s="355"/>
      <c r="V69" s="100"/>
      <c r="W69" s="546"/>
      <c r="X69" s="200"/>
      <c r="Y69" s="275"/>
      <c r="Z69" s="400"/>
      <c r="AA69" s="400"/>
      <c r="AB69" s="400"/>
      <c r="AC69" s="400"/>
      <c r="AD69" s="400"/>
      <c r="AE69" s="400"/>
      <c r="AF69" s="400"/>
      <c r="AG69" s="400"/>
      <c r="AH69" s="400"/>
      <c r="AI69" s="400"/>
      <c r="AJ69" s="400"/>
      <c r="AK69" s="400"/>
      <c r="AL69" s="400"/>
      <c r="AM69" s="400"/>
      <c r="AN69" s="400"/>
      <c r="AO69" s="400"/>
      <c r="AP69" s="400"/>
      <c r="AQ69" s="400"/>
      <c r="AR69" s="400"/>
      <c r="AS69" s="400"/>
    </row>
    <row r="70" spans="1:45" s="4" customFormat="1" ht="76.5" x14ac:dyDescent="0.25">
      <c r="A70" s="95"/>
      <c r="B70" s="322"/>
      <c r="C70" s="96"/>
      <c r="D70" s="198"/>
      <c r="E70" s="96"/>
      <c r="F70" s="61"/>
      <c r="G70" s="98"/>
      <c r="H70" s="98"/>
      <c r="I70" s="17" t="s">
        <v>165</v>
      </c>
      <c r="J70" s="14" t="s">
        <v>166</v>
      </c>
      <c r="K70" s="57"/>
      <c r="L70" s="61"/>
      <c r="M70" s="199"/>
      <c r="N70" s="199"/>
      <c r="O70" s="199"/>
      <c r="P70" s="199"/>
      <c r="Q70" s="100"/>
      <c r="R70" s="100"/>
      <c r="S70" s="101"/>
      <c r="T70" s="355"/>
      <c r="U70" s="355"/>
      <c r="V70" s="100"/>
      <c r="W70" s="61"/>
      <c r="X70" s="200"/>
      <c r="Y70" s="275"/>
      <c r="Z70" s="400"/>
      <c r="AA70" s="400"/>
      <c r="AB70" s="400"/>
      <c r="AC70" s="400"/>
      <c r="AD70" s="400"/>
      <c r="AE70" s="400"/>
      <c r="AF70" s="400"/>
      <c r="AG70" s="400"/>
      <c r="AH70" s="400"/>
      <c r="AI70" s="400"/>
      <c r="AJ70" s="400"/>
      <c r="AK70" s="400"/>
      <c r="AL70" s="400"/>
      <c r="AM70" s="400"/>
      <c r="AN70" s="400"/>
      <c r="AO70" s="400"/>
      <c r="AP70" s="400"/>
      <c r="AQ70" s="400"/>
      <c r="AR70" s="400"/>
      <c r="AS70" s="400"/>
    </row>
    <row r="71" spans="1:45" s="4" customFormat="1" ht="89.25" x14ac:dyDescent="0.25">
      <c r="A71" s="118"/>
      <c r="B71" s="140"/>
      <c r="C71" s="119"/>
      <c r="D71" s="120"/>
      <c r="E71" s="119"/>
      <c r="F71" s="42"/>
      <c r="G71" s="43"/>
      <c r="H71" s="43"/>
      <c r="I71" s="17" t="s">
        <v>167</v>
      </c>
      <c r="J71" s="14" t="s">
        <v>168</v>
      </c>
      <c r="K71" s="41"/>
      <c r="L71" s="42"/>
      <c r="M71" s="121"/>
      <c r="N71" s="121"/>
      <c r="O71" s="121"/>
      <c r="P71" s="121"/>
      <c r="Q71" s="122"/>
      <c r="R71" s="122"/>
      <c r="S71" s="123"/>
      <c r="T71" s="356"/>
      <c r="U71" s="356"/>
      <c r="V71" s="122"/>
      <c r="W71" s="42"/>
      <c r="X71" s="124"/>
      <c r="Y71" s="275"/>
      <c r="Z71" s="400"/>
      <c r="AA71" s="400"/>
      <c r="AB71" s="400"/>
      <c r="AC71" s="400"/>
      <c r="AD71" s="400"/>
      <c r="AE71" s="400"/>
      <c r="AF71" s="400"/>
      <c r="AG71" s="400"/>
      <c r="AH71" s="400"/>
      <c r="AI71" s="400"/>
      <c r="AJ71" s="400"/>
      <c r="AK71" s="400"/>
      <c r="AL71" s="400"/>
      <c r="AM71" s="400"/>
      <c r="AN71" s="400"/>
      <c r="AO71" s="400"/>
      <c r="AP71" s="400"/>
      <c r="AQ71" s="400"/>
      <c r="AR71" s="400"/>
      <c r="AS71" s="400"/>
    </row>
    <row r="72" spans="1:45" s="4" customFormat="1" ht="76.5" x14ac:dyDescent="0.25">
      <c r="A72" s="70"/>
      <c r="B72" s="143"/>
      <c r="C72" s="71"/>
      <c r="D72" s="72"/>
      <c r="E72" s="71"/>
      <c r="F72" s="17" t="s">
        <v>1316</v>
      </c>
      <c r="G72" s="16"/>
      <c r="H72" s="90"/>
      <c r="I72" s="90"/>
      <c r="J72" s="51"/>
      <c r="K72" s="438"/>
      <c r="L72" s="17" t="s">
        <v>1317</v>
      </c>
      <c r="M72" s="92">
        <v>0.1923</v>
      </c>
      <c r="N72" s="92">
        <v>0.1923</v>
      </c>
      <c r="O72" s="92">
        <v>0.1923</v>
      </c>
      <c r="P72" s="92">
        <v>0.1923</v>
      </c>
      <c r="Q72" s="73">
        <f t="shared" ref="Q72:V72" si="13">Q73</f>
        <v>19400000</v>
      </c>
      <c r="R72" s="73">
        <f t="shared" si="13"/>
        <v>19400000</v>
      </c>
      <c r="S72" s="74">
        <f t="shared" si="13"/>
        <v>19400000</v>
      </c>
      <c r="T72" s="353">
        <f t="shared" si="13"/>
        <v>19400000</v>
      </c>
      <c r="U72" s="353">
        <f t="shared" si="13"/>
        <v>19400000</v>
      </c>
      <c r="V72" s="73">
        <f t="shared" si="13"/>
        <v>83000000</v>
      </c>
      <c r="W72" s="392"/>
      <c r="X72" s="105"/>
      <c r="Y72" s="275">
        <v>2</v>
      </c>
      <c r="Z72" s="400"/>
      <c r="AA72" s="400"/>
      <c r="AB72" s="400"/>
      <c r="AC72" s="400"/>
      <c r="AD72" s="400"/>
      <c r="AE72" s="400"/>
      <c r="AF72" s="400"/>
      <c r="AG72" s="400"/>
      <c r="AH72" s="400"/>
      <c r="AI72" s="400"/>
      <c r="AJ72" s="400"/>
      <c r="AK72" s="400"/>
      <c r="AL72" s="400"/>
      <c r="AM72" s="400"/>
      <c r="AN72" s="400"/>
      <c r="AO72" s="400"/>
      <c r="AP72" s="400"/>
      <c r="AQ72" s="400"/>
      <c r="AR72" s="400"/>
      <c r="AS72" s="400"/>
    </row>
    <row r="73" spans="1:45" s="4" customFormat="1" ht="51" x14ac:dyDescent="0.25">
      <c r="A73" s="64"/>
      <c r="B73" s="85"/>
      <c r="C73" s="65"/>
      <c r="D73" s="66"/>
      <c r="E73" s="65"/>
      <c r="F73" s="15" t="s">
        <v>1318</v>
      </c>
      <c r="G73" s="67"/>
      <c r="H73" s="89"/>
      <c r="I73" s="89"/>
      <c r="J73" s="109"/>
      <c r="K73" s="109"/>
      <c r="L73" s="171" t="s">
        <v>1319</v>
      </c>
      <c r="M73" s="20" t="s">
        <v>1320</v>
      </c>
      <c r="N73" s="20" t="s">
        <v>1320</v>
      </c>
      <c r="O73" s="20" t="s">
        <v>1320</v>
      </c>
      <c r="P73" s="20" t="s">
        <v>1320</v>
      </c>
      <c r="Q73" s="68">
        <v>19400000</v>
      </c>
      <c r="R73" s="68">
        <v>19400000</v>
      </c>
      <c r="S73" s="69">
        <v>19400000</v>
      </c>
      <c r="T73" s="357">
        <v>19400000</v>
      </c>
      <c r="U73" s="357">
        <v>19400000</v>
      </c>
      <c r="V73" s="68">
        <v>83000000</v>
      </c>
      <c r="W73" s="392"/>
      <c r="X73" s="32" t="s">
        <v>107</v>
      </c>
      <c r="Y73" s="83">
        <v>3</v>
      </c>
      <c r="Z73" s="386"/>
      <c r="AA73" s="386"/>
      <c r="AB73" s="386"/>
      <c r="AC73" s="386"/>
      <c r="AD73" s="386"/>
      <c r="AE73" s="386"/>
      <c r="AF73" s="386"/>
      <c r="AG73" s="386"/>
      <c r="AH73" s="386"/>
      <c r="AI73" s="386"/>
      <c r="AJ73" s="386"/>
      <c r="AK73" s="386"/>
      <c r="AL73" s="386"/>
      <c r="AM73" s="386"/>
      <c r="AN73" s="386"/>
      <c r="AO73" s="386"/>
      <c r="AP73" s="386"/>
      <c r="AQ73" s="386"/>
      <c r="AR73" s="386"/>
      <c r="AS73" s="386"/>
    </row>
    <row r="74" spans="1:45" s="4" customFormat="1" ht="127.5" x14ac:dyDescent="0.25">
      <c r="A74" s="87"/>
      <c r="B74" s="138"/>
      <c r="C74" s="88"/>
      <c r="D74" s="114"/>
      <c r="E74" s="88"/>
      <c r="F74" s="90" t="s">
        <v>1321</v>
      </c>
      <c r="G74" s="91" t="s">
        <v>156</v>
      </c>
      <c r="H74" s="91" t="s">
        <v>157</v>
      </c>
      <c r="I74" s="17" t="s">
        <v>158</v>
      </c>
      <c r="J74" s="92">
        <v>6.5000000000000002E-2</v>
      </c>
      <c r="K74" s="51"/>
      <c r="L74" s="90" t="s">
        <v>1322</v>
      </c>
      <c r="M74" s="116">
        <v>5.45E-2</v>
      </c>
      <c r="N74" s="116">
        <v>5.45E-2</v>
      </c>
      <c r="O74" s="116">
        <v>5.45E-2</v>
      </c>
      <c r="P74" s="116">
        <v>5.45E-2</v>
      </c>
      <c r="Q74" s="93">
        <f>Q78+Q80</f>
        <v>1310000</v>
      </c>
      <c r="R74" s="93">
        <f>R78+R80</f>
        <v>1310000</v>
      </c>
      <c r="S74" s="94">
        <f>S78+S80</f>
        <v>1310000</v>
      </c>
      <c r="T74" s="354">
        <f>T78+T80</f>
        <v>1310000</v>
      </c>
      <c r="U74" s="354">
        <f>U78+U80</f>
        <v>1310000</v>
      </c>
      <c r="V74" s="93">
        <f>V78</f>
        <v>10000000</v>
      </c>
      <c r="W74" s="535" t="s">
        <v>161</v>
      </c>
      <c r="X74" s="117"/>
      <c r="Y74" s="275">
        <v>1</v>
      </c>
      <c r="Z74" s="400"/>
      <c r="AA74" s="400"/>
      <c r="AB74" s="400"/>
      <c r="AC74" s="400"/>
      <c r="AD74" s="400"/>
      <c r="AE74" s="400"/>
      <c r="AF74" s="400"/>
      <c r="AG74" s="400"/>
      <c r="AH74" s="400"/>
      <c r="AI74" s="400"/>
      <c r="AJ74" s="400"/>
      <c r="AK74" s="400"/>
      <c r="AL74" s="400"/>
      <c r="AM74" s="400"/>
      <c r="AN74" s="400"/>
      <c r="AO74" s="400"/>
      <c r="AP74" s="400"/>
      <c r="AQ74" s="400"/>
      <c r="AR74" s="400"/>
      <c r="AS74" s="400"/>
    </row>
    <row r="75" spans="1:45" s="4" customFormat="1" ht="102" x14ac:dyDescent="0.25">
      <c r="A75" s="95"/>
      <c r="B75" s="322"/>
      <c r="C75" s="96"/>
      <c r="D75" s="198"/>
      <c r="E75" s="96"/>
      <c r="F75" s="61"/>
      <c r="G75" s="98"/>
      <c r="H75" s="98"/>
      <c r="I75" s="17" t="s">
        <v>162</v>
      </c>
      <c r="J75" s="14" t="s">
        <v>163</v>
      </c>
      <c r="K75" s="57"/>
      <c r="L75" s="61"/>
      <c r="M75" s="199"/>
      <c r="N75" s="199"/>
      <c r="O75" s="199"/>
      <c r="P75" s="199"/>
      <c r="Q75" s="100"/>
      <c r="R75" s="100"/>
      <c r="S75" s="101"/>
      <c r="T75" s="355"/>
      <c r="U75" s="355"/>
      <c r="V75" s="100"/>
      <c r="W75" s="546"/>
      <c r="X75" s="200"/>
      <c r="Y75" s="275"/>
      <c r="Z75" s="400"/>
      <c r="AA75" s="400"/>
      <c r="AB75" s="400"/>
      <c r="AC75" s="400"/>
      <c r="AD75" s="400"/>
      <c r="AE75" s="400"/>
      <c r="AF75" s="400"/>
      <c r="AG75" s="400"/>
      <c r="AH75" s="400"/>
      <c r="AI75" s="400"/>
      <c r="AJ75" s="400"/>
      <c r="AK75" s="400"/>
      <c r="AL75" s="400"/>
      <c r="AM75" s="400"/>
      <c r="AN75" s="400"/>
      <c r="AO75" s="400"/>
      <c r="AP75" s="400"/>
      <c r="AQ75" s="400"/>
      <c r="AR75" s="400"/>
      <c r="AS75" s="400"/>
    </row>
    <row r="76" spans="1:45" s="4" customFormat="1" ht="76.5" x14ac:dyDescent="0.25">
      <c r="A76" s="95"/>
      <c r="B76" s="322"/>
      <c r="C76" s="96"/>
      <c r="D76" s="198"/>
      <c r="E76" s="96"/>
      <c r="F76" s="61"/>
      <c r="G76" s="98"/>
      <c r="H76" s="98"/>
      <c r="I76" s="17" t="s">
        <v>165</v>
      </c>
      <c r="J76" s="14" t="s">
        <v>166</v>
      </c>
      <c r="K76" s="57"/>
      <c r="L76" s="61"/>
      <c r="M76" s="199"/>
      <c r="N76" s="199"/>
      <c r="O76" s="199"/>
      <c r="P76" s="199"/>
      <c r="Q76" s="100"/>
      <c r="R76" s="100"/>
      <c r="S76" s="101"/>
      <c r="T76" s="355"/>
      <c r="U76" s="355"/>
      <c r="V76" s="100"/>
      <c r="W76" s="61"/>
      <c r="X76" s="200"/>
      <c r="Y76" s="275"/>
      <c r="Z76" s="400"/>
      <c r="AA76" s="400"/>
      <c r="AB76" s="400"/>
      <c r="AC76" s="400"/>
      <c r="AD76" s="400"/>
      <c r="AE76" s="400"/>
      <c r="AF76" s="400"/>
      <c r="AG76" s="400"/>
      <c r="AH76" s="400"/>
      <c r="AI76" s="400"/>
      <c r="AJ76" s="400"/>
      <c r="AK76" s="400"/>
      <c r="AL76" s="400"/>
      <c r="AM76" s="400"/>
      <c r="AN76" s="400"/>
      <c r="AO76" s="400"/>
      <c r="AP76" s="400"/>
      <c r="AQ76" s="400"/>
      <c r="AR76" s="400"/>
      <c r="AS76" s="400"/>
    </row>
    <row r="77" spans="1:45" s="4" customFormat="1" ht="89.25" x14ac:dyDescent="0.25">
      <c r="A77" s="118"/>
      <c r="B77" s="140"/>
      <c r="C77" s="119"/>
      <c r="D77" s="120"/>
      <c r="E77" s="119"/>
      <c r="F77" s="42"/>
      <c r="G77" s="43"/>
      <c r="H77" s="43"/>
      <c r="I77" s="17" t="s">
        <v>167</v>
      </c>
      <c r="J77" s="14" t="s">
        <v>168</v>
      </c>
      <c r="K77" s="41"/>
      <c r="L77" s="42"/>
      <c r="M77" s="121"/>
      <c r="N77" s="121"/>
      <c r="O77" s="121"/>
      <c r="P77" s="121"/>
      <c r="Q77" s="122"/>
      <c r="R77" s="122"/>
      <c r="S77" s="123"/>
      <c r="T77" s="356"/>
      <c r="U77" s="356"/>
      <c r="V77" s="122"/>
      <c r="W77" s="42"/>
      <c r="X77" s="124"/>
      <c r="Y77" s="275"/>
      <c r="Z77" s="400"/>
      <c r="AA77" s="400"/>
      <c r="AB77" s="400"/>
      <c r="AC77" s="400"/>
      <c r="AD77" s="400"/>
      <c r="AE77" s="400"/>
      <c r="AF77" s="400"/>
      <c r="AG77" s="400"/>
      <c r="AH77" s="400"/>
      <c r="AI77" s="400"/>
      <c r="AJ77" s="400"/>
      <c r="AK77" s="400"/>
      <c r="AL77" s="400"/>
      <c r="AM77" s="400"/>
      <c r="AN77" s="400"/>
      <c r="AO77" s="400"/>
      <c r="AP77" s="400"/>
      <c r="AQ77" s="400"/>
      <c r="AR77" s="400"/>
      <c r="AS77" s="400"/>
    </row>
    <row r="78" spans="1:45" s="4" customFormat="1" ht="76.5" x14ac:dyDescent="0.25">
      <c r="A78" s="70"/>
      <c r="B78" s="143"/>
      <c r="C78" s="71"/>
      <c r="D78" s="72"/>
      <c r="E78" s="71"/>
      <c r="F78" s="17" t="s">
        <v>1323</v>
      </c>
      <c r="G78" s="16"/>
      <c r="H78" s="16"/>
      <c r="I78" s="16"/>
      <c r="J78" s="14"/>
      <c r="K78" s="14"/>
      <c r="L78" s="17" t="s">
        <v>1324</v>
      </c>
      <c r="M78" s="92">
        <v>8.0999999999999996E-3</v>
      </c>
      <c r="N78" s="92">
        <v>8.0999999999999996E-3</v>
      </c>
      <c r="O78" s="92">
        <v>8.0999999999999996E-3</v>
      </c>
      <c r="P78" s="92">
        <v>8.0999999999999996E-3</v>
      </c>
      <c r="Q78" s="73">
        <f>SUM(Q79)</f>
        <v>660000</v>
      </c>
      <c r="R78" s="73">
        <f>SUM(R79)</f>
        <v>660000</v>
      </c>
      <c r="S78" s="74">
        <f>SUM(S79)</f>
        <v>660000</v>
      </c>
      <c r="T78" s="353">
        <f>SUM(T79)</f>
        <v>660000</v>
      </c>
      <c r="U78" s="353">
        <f>SUM(U79)</f>
        <v>660000</v>
      </c>
      <c r="V78" s="73">
        <f>SUM(V79:V81)</f>
        <v>10000000</v>
      </c>
      <c r="W78" s="392"/>
      <c r="X78" s="105"/>
      <c r="Y78" s="275">
        <v>2</v>
      </c>
      <c r="Z78" s="400"/>
      <c r="AA78" s="400"/>
      <c r="AB78" s="400"/>
      <c r="AC78" s="400"/>
      <c r="AD78" s="400"/>
      <c r="AE78" s="400"/>
      <c r="AF78" s="400"/>
      <c r="AG78" s="400"/>
      <c r="AH78" s="400"/>
      <c r="AI78" s="400"/>
      <c r="AJ78" s="400"/>
      <c r="AK78" s="400"/>
      <c r="AL78" s="400"/>
      <c r="AM78" s="400"/>
      <c r="AN78" s="400"/>
      <c r="AO78" s="400"/>
      <c r="AP78" s="400"/>
      <c r="AQ78" s="400"/>
      <c r="AR78" s="400"/>
      <c r="AS78" s="400"/>
    </row>
    <row r="79" spans="1:45" s="4" customFormat="1" ht="114.75" x14ac:dyDescent="0.25">
      <c r="A79" s="64"/>
      <c r="B79" s="85"/>
      <c r="C79" s="65"/>
      <c r="D79" s="66"/>
      <c r="E79" s="65"/>
      <c r="F79" s="67" t="s">
        <v>1325</v>
      </c>
      <c r="G79" s="67"/>
      <c r="H79" s="67"/>
      <c r="I79" s="67"/>
      <c r="J79" s="20"/>
      <c r="K79" s="20"/>
      <c r="L79" s="67" t="s">
        <v>1326</v>
      </c>
      <c r="M79" s="20" t="s">
        <v>1327</v>
      </c>
      <c r="N79" s="20" t="s">
        <v>1327</v>
      </c>
      <c r="O79" s="20" t="s">
        <v>1327</v>
      </c>
      <c r="P79" s="20" t="s">
        <v>1327</v>
      </c>
      <c r="Q79" s="75">
        <v>660000</v>
      </c>
      <c r="R79" s="75">
        <v>660000</v>
      </c>
      <c r="S79" s="76">
        <v>660000</v>
      </c>
      <c r="T79" s="183">
        <v>660000</v>
      </c>
      <c r="U79" s="183">
        <v>660000</v>
      </c>
      <c r="V79" s="75">
        <v>5000000</v>
      </c>
      <c r="W79" s="392"/>
      <c r="X79" s="32" t="s">
        <v>107</v>
      </c>
      <c r="Y79" s="83">
        <v>3</v>
      </c>
      <c r="Z79" s="386"/>
      <c r="AA79" s="386"/>
      <c r="AB79" s="386"/>
      <c r="AC79" s="386"/>
      <c r="AD79" s="386"/>
      <c r="AE79" s="386"/>
      <c r="AF79" s="386"/>
      <c r="AG79" s="386"/>
      <c r="AH79" s="386"/>
      <c r="AI79" s="386"/>
      <c r="AJ79" s="386"/>
      <c r="AK79" s="386"/>
      <c r="AL79" s="386"/>
      <c r="AM79" s="386"/>
      <c r="AN79" s="386"/>
      <c r="AO79" s="386"/>
      <c r="AP79" s="386"/>
      <c r="AQ79" s="386"/>
      <c r="AR79" s="386"/>
      <c r="AS79" s="386"/>
    </row>
    <row r="80" spans="1:45" s="4" customFormat="1" ht="114.75" x14ac:dyDescent="0.25">
      <c r="A80" s="70"/>
      <c r="B80" s="143"/>
      <c r="C80" s="71"/>
      <c r="D80" s="72"/>
      <c r="E80" s="71"/>
      <c r="F80" s="16" t="s">
        <v>1328</v>
      </c>
      <c r="G80" s="16"/>
      <c r="H80" s="16"/>
      <c r="I80" s="16"/>
      <c r="J80" s="14"/>
      <c r="K80" s="14"/>
      <c r="L80" s="16" t="s">
        <v>1329</v>
      </c>
      <c r="M80" s="92">
        <v>8.0999999999999996E-3</v>
      </c>
      <c r="N80" s="92">
        <v>8.0999999999999996E-3</v>
      </c>
      <c r="O80" s="92">
        <v>8.0999999999999996E-3</v>
      </c>
      <c r="P80" s="92">
        <v>8.0999999999999996E-3</v>
      </c>
      <c r="Q80" s="18">
        <f>Q81</f>
        <v>650000</v>
      </c>
      <c r="R80" s="18">
        <f>R81</f>
        <v>650000</v>
      </c>
      <c r="S80" s="19">
        <f>S81</f>
        <v>650000</v>
      </c>
      <c r="T80" s="361">
        <f>T81</f>
        <v>650000</v>
      </c>
      <c r="U80" s="361">
        <f>U81</f>
        <v>650000</v>
      </c>
      <c r="V80" s="18"/>
      <c r="W80" s="392"/>
      <c r="X80" s="105"/>
      <c r="Y80" s="275">
        <v>2</v>
      </c>
      <c r="Z80" s="400"/>
      <c r="AA80" s="400"/>
      <c r="AB80" s="400"/>
      <c r="AC80" s="400"/>
      <c r="AD80" s="400"/>
      <c r="AE80" s="400"/>
      <c r="AF80" s="400"/>
      <c r="AG80" s="400"/>
      <c r="AH80" s="400"/>
      <c r="AI80" s="400"/>
      <c r="AJ80" s="400"/>
      <c r="AK80" s="400"/>
      <c r="AL80" s="400"/>
      <c r="AM80" s="400"/>
      <c r="AN80" s="400"/>
      <c r="AO80" s="400"/>
      <c r="AP80" s="400"/>
      <c r="AQ80" s="400"/>
      <c r="AR80" s="400"/>
      <c r="AS80" s="400"/>
    </row>
    <row r="81" spans="1:45" s="4" customFormat="1" ht="89.25" x14ac:dyDescent="0.25">
      <c r="A81" s="64"/>
      <c r="B81" s="85"/>
      <c r="C81" s="65"/>
      <c r="D81" s="66"/>
      <c r="E81" s="65"/>
      <c r="F81" s="67" t="s">
        <v>1330</v>
      </c>
      <c r="G81" s="67"/>
      <c r="H81" s="67"/>
      <c r="I81" s="67"/>
      <c r="J81" s="20"/>
      <c r="K81" s="20"/>
      <c r="L81" s="67" t="s">
        <v>1331</v>
      </c>
      <c r="M81" s="109" t="s">
        <v>1327</v>
      </c>
      <c r="N81" s="109" t="s">
        <v>1327</v>
      </c>
      <c r="O81" s="109" t="s">
        <v>1327</v>
      </c>
      <c r="P81" s="109" t="s">
        <v>1327</v>
      </c>
      <c r="Q81" s="172">
        <v>650000</v>
      </c>
      <c r="R81" s="172">
        <v>650000</v>
      </c>
      <c r="S81" s="173">
        <v>650000</v>
      </c>
      <c r="T81" s="178">
        <v>650000</v>
      </c>
      <c r="U81" s="178">
        <v>650000</v>
      </c>
      <c r="V81" s="172">
        <v>5000000</v>
      </c>
      <c r="W81" s="392"/>
      <c r="X81" s="32" t="s">
        <v>107</v>
      </c>
      <c r="Y81" s="83">
        <v>3</v>
      </c>
      <c r="Z81" s="386"/>
      <c r="AA81" s="386"/>
      <c r="AB81" s="386"/>
      <c r="AC81" s="386"/>
      <c r="AD81" s="386"/>
      <c r="AE81" s="386"/>
      <c r="AF81" s="386"/>
      <c r="AG81" s="386"/>
      <c r="AH81" s="386"/>
      <c r="AI81" s="386"/>
      <c r="AJ81" s="386"/>
      <c r="AK81" s="386"/>
      <c r="AL81" s="386"/>
      <c r="AM81" s="386"/>
      <c r="AN81" s="386"/>
      <c r="AO81" s="386"/>
      <c r="AP81" s="386"/>
      <c r="AQ81" s="386"/>
      <c r="AR81" s="386"/>
      <c r="AS81" s="386"/>
    </row>
    <row r="82" spans="1:45" s="4" customFormat="1" ht="127.5" x14ac:dyDescent="0.25">
      <c r="A82" s="87"/>
      <c r="B82" s="138"/>
      <c r="C82" s="88"/>
      <c r="D82" s="114"/>
      <c r="E82" s="88"/>
      <c r="F82" s="90" t="s">
        <v>1332</v>
      </c>
      <c r="G82" s="91" t="s">
        <v>156</v>
      </c>
      <c r="H82" s="91" t="s">
        <v>157</v>
      </c>
      <c r="I82" s="17" t="s">
        <v>158</v>
      </c>
      <c r="J82" s="92">
        <v>6.5000000000000002E-2</v>
      </c>
      <c r="K82" s="51"/>
      <c r="L82" s="90" t="s">
        <v>1333</v>
      </c>
      <c r="M82" s="99">
        <v>0.3</v>
      </c>
      <c r="N82" s="99">
        <v>0.3</v>
      </c>
      <c r="O82" s="99">
        <v>0.3</v>
      </c>
      <c r="P82" s="99">
        <v>0.3</v>
      </c>
      <c r="Q82" s="54">
        <f t="shared" ref="Q82:V82" si="14">Q86</f>
        <v>300000</v>
      </c>
      <c r="R82" s="54">
        <f t="shared" si="14"/>
        <v>300000</v>
      </c>
      <c r="S82" s="55">
        <f t="shared" si="14"/>
        <v>300000</v>
      </c>
      <c r="T82" s="359">
        <f t="shared" si="14"/>
        <v>300000</v>
      </c>
      <c r="U82" s="359">
        <f t="shared" si="14"/>
        <v>300000</v>
      </c>
      <c r="V82" s="54">
        <f t="shared" si="14"/>
        <v>5000000</v>
      </c>
      <c r="W82" s="535" t="s">
        <v>161</v>
      </c>
      <c r="X82" s="117"/>
      <c r="Y82" s="275">
        <v>1</v>
      </c>
      <c r="Z82" s="400"/>
      <c r="AA82" s="400"/>
      <c r="AB82" s="400"/>
      <c r="AC82" s="400"/>
      <c r="AD82" s="400"/>
      <c r="AE82" s="400"/>
      <c r="AF82" s="400"/>
      <c r="AG82" s="400"/>
      <c r="AH82" s="400"/>
      <c r="AI82" s="400"/>
      <c r="AJ82" s="400"/>
      <c r="AK82" s="400"/>
      <c r="AL82" s="400"/>
      <c r="AM82" s="400"/>
      <c r="AN82" s="400"/>
      <c r="AO82" s="400"/>
      <c r="AP82" s="400"/>
      <c r="AQ82" s="400"/>
      <c r="AR82" s="400"/>
      <c r="AS82" s="400"/>
    </row>
    <row r="83" spans="1:45" s="4" customFormat="1" ht="102" x14ac:dyDescent="0.25">
      <c r="A83" s="95"/>
      <c r="B83" s="322"/>
      <c r="C83" s="96"/>
      <c r="D83" s="198"/>
      <c r="E83" s="96"/>
      <c r="F83" s="61"/>
      <c r="G83" s="98"/>
      <c r="H83" s="98"/>
      <c r="I83" s="17" t="s">
        <v>162</v>
      </c>
      <c r="J83" s="14" t="s">
        <v>163</v>
      </c>
      <c r="K83" s="57"/>
      <c r="L83" s="61"/>
      <c r="M83" s="102"/>
      <c r="N83" s="102"/>
      <c r="O83" s="102"/>
      <c r="P83" s="102"/>
      <c r="Q83" s="58"/>
      <c r="R83" s="58"/>
      <c r="S83" s="59"/>
      <c r="T83" s="467"/>
      <c r="U83" s="467"/>
      <c r="V83" s="58"/>
      <c r="W83" s="546"/>
      <c r="X83" s="200"/>
      <c r="Y83" s="275"/>
      <c r="Z83" s="400"/>
      <c r="AA83" s="400"/>
      <c r="AB83" s="400"/>
      <c r="AC83" s="400"/>
      <c r="AD83" s="400"/>
      <c r="AE83" s="400"/>
      <c r="AF83" s="400"/>
      <c r="AG83" s="400"/>
      <c r="AH83" s="400"/>
      <c r="AI83" s="400"/>
      <c r="AJ83" s="400"/>
      <c r="AK83" s="400"/>
      <c r="AL83" s="400"/>
      <c r="AM83" s="400"/>
      <c r="AN83" s="400"/>
      <c r="AO83" s="400"/>
      <c r="AP83" s="400"/>
      <c r="AQ83" s="400"/>
      <c r="AR83" s="400"/>
      <c r="AS83" s="400"/>
    </row>
    <row r="84" spans="1:45" s="4" customFormat="1" ht="76.5" x14ac:dyDescent="0.25">
      <c r="A84" s="95"/>
      <c r="B84" s="322"/>
      <c r="C84" s="96"/>
      <c r="D84" s="198"/>
      <c r="E84" s="96"/>
      <c r="F84" s="61"/>
      <c r="G84" s="98"/>
      <c r="H84" s="98"/>
      <c r="I84" s="17" t="s">
        <v>165</v>
      </c>
      <c r="J84" s="14" t="s">
        <v>166</v>
      </c>
      <c r="K84" s="57"/>
      <c r="L84" s="61"/>
      <c r="M84" s="102"/>
      <c r="N84" s="102"/>
      <c r="O84" s="102"/>
      <c r="P84" s="102"/>
      <c r="Q84" s="58"/>
      <c r="R84" s="58"/>
      <c r="S84" s="59"/>
      <c r="T84" s="467"/>
      <c r="U84" s="467"/>
      <c r="V84" s="58"/>
      <c r="W84" s="61"/>
      <c r="X84" s="200"/>
      <c r="Y84" s="275"/>
      <c r="Z84" s="400"/>
      <c r="AA84" s="400"/>
      <c r="AB84" s="400"/>
      <c r="AC84" s="400"/>
      <c r="AD84" s="400"/>
      <c r="AE84" s="400"/>
      <c r="AF84" s="400"/>
      <c r="AG84" s="400"/>
      <c r="AH84" s="400"/>
      <c r="AI84" s="400"/>
      <c r="AJ84" s="400"/>
      <c r="AK84" s="400"/>
      <c r="AL84" s="400"/>
      <c r="AM84" s="400"/>
      <c r="AN84" s="400"/>
      <c r="AO84" s="400"/>
      <c r="AP84" s="400"/>
      <c r="AQ84" s="400"/>
      <c r="AR84" s="400"/>
      <c r="AS84" s="400"/>
    </row>
    <row r="85" spans="1:45" s="4" customFormat="1" ht="89.25" x14ac:dyDescent="0.25">
      <c r="A85" s="118"/>
      <c r="B85" s="140"/>
      <c r="C85" s="119"/>
      <c r="D85" s="120"/>
      <c r="E85" s="119"/>
      <c r="F85" s="42"/>
      <c r="G85" s="43"/>
      <c r="H85" s="43"/>
      <c r="I85" s="17" t="s">
        <v>167</v>
      </c>
      <c r="J85" s="14" t="s">
        <v>168</v>
      </c>
      <c r="K85" s="41"/>
      <c r="L85" s="42"/>
      <c r="M85" s="44"/>
      <c r="N85" s="44"/>
      <c r="O85" s="44"/>
      <c r="P85" s="44"/>
      <c r="Q85" s="48"/>
      <c r="R85" s="48"/>
      <c r="S85" s="62"/>
      <c r="T85" s="416"/>
      <c r="U85" s="416"/>
      <c r="V85" s="48"/>
      <c r="W85" s="42"/>
      <c r="X85" s="124"/>
      <c r="Y85" s="275"/>
      <c r="Z85" s="400"/>
      <c r="AA85" s="400"/>
      <c r="AB85" s="400"/>
      <c r="AC85" s="400"/>
      <c r="AD85" s="400"/>
      <c r="AE85" s="400"/>
      <c r="AF85" s="400"/>
      <c r="AG85" s="400"/>
      <c r="AH85" s="400"/>
      <c r="AI85" s="400"/>
      <c r="AJ85" s="400"/>
      <c r="AK85" s="400"/>
      <c r="AL85" s="400"/>
      <c r="AM85" s="400"/>
      <c r="AN85" s="400"/>
      <c r="AO85" s="400"/>
      <c r="AP85" s="400"/>
      <c r="AQ85" s="400"/>
      <c r="AR85" s="400"/>
      <c r="AS85" s="400"/>
    </row>
    <row r="86" spans="1:45" s="4" customFormat="1" ht="102" x14ac:dyDescent="0.25">
      <c r="A86" s="70"/>
      <c r="B86" s="143"/>
      <c r="C86" s="71"/>
      <c r="D86" s="72"/>
      <c r="E86" s="71"/>
      <c r="F86" s="16" t="s">
        <v>1334</v>
      </c>
      <c r="G86" s="16"/>
      <c r="H86" s="16"/>
      <c r="I86" s="16"/>
      <c r="J86" s="14"/>
      <c r="K86" s="14"/>
      <c r="L86" s="16" t="s">
        <v>1335</v>
      </c>
      <c r="M86" s="41" t="s">
        <v>1336</v>
      </c>
      <c r="N86" s="41" t="s">
        <v>1336</v>
      </c>
      <c r="O86" s="41" t="s">
        <v>1336</v>
      </c>
      <c r="P86" s="41" t="s">
        <v>1336</v>
      </c>
      <c r="Q86" s="54">
        <f t="shared" ref="Q86:V86" si="15">SUM(Q87)</f>
        <v>300000</v>
      </c>
      <c r="R86" s="54">
        <f t="shared" si="15"/>
        <v>300000</v>
      </c>
      <c r="S86" s="55">
        <f t="shared" si="15"/>
        <v>300000</v>
      </c>
      <c r="T86" s="359">
        <f t="shared" si="15"/>
        <v>300000</v>
      </c>
      <c r="U86" s="359">
        <f t="shared" si="15"/>
        <v>300000</v>
      </c>
      <c r="V86" s="54">
        <f t="shared" si="15"/>
        <v>5000000</v>
      </c>
      <c r="W86" s="392"/>
      <c r="X86" s="105"/>
      <c r="Y86" s="275">
        <v>2</v>
      </c>
      <c r="Z86" s="400"/>
      <c r="AA86" s="400"/>
      <c r="AB86" s="400"/>
      <c r="AC86" s="400"/>
      <c r="AD86" s="400"/>
      <c r="AE86" s="400"/>
      <c r="AF86" s="400"/>
      <c r="AG86" s="400"/>
      <c r="AH86" s="400"/>
      <c r="AI86" s="400"/>
      <c r="AJ86" s="400"/>
      <c r="AK86" s="400"/>
      <c r="AL86" s="400"/>
      <c r="AM86" s="400"/>
      <c r="AN86" s="400"/>
      <c r="AO86" s="400"/>
      <c r="AP86" s="400"/>
      <c r="AQ86" s="400"/>
      <c r="AR86" s="400"/>
      <c r="AS86" s="400"/>
    </row>
    <row r="87" spans="1:45" s="4" customFormat="1" ht="51" x14ac:dyDescent="0.25">
      <c r="A87" s="64"/>
      <c r="B87" s="85"/>
      <c r="C87" s="65"/>
      <c r="D87" s="66"/>
      <c r="E87" s="65"/>
      <c r="F87" s="67" t="s">
        <v>1337</v>
      </c>
      <c r="G87" s="67"/>
      <c r="H87" s="67"/>
      <c r="I87" s="67"/>
      <c r="J87" s="20"/>
      <c r="K87" s="20"/>
      <c r="L87" s="67" t="s">
        <v>1338</v>
      </c>
      <c r="M87" s="20" t="s">
        <v>1339</v>
      </c>
      <c r="N87" s="20" t="s">
        <v>1339</v>
      </c>
      <c r="O87" s="20" t="s">
        <v>1339</v>
      </c>
      <c r="P87" s="20" t="s">
        <v>1339</v>
      </c>
      <c r="Q87" s="75">
        <v>300000</v>
      </c>
      <c r="R87" s="75">
        <v>300000</v>
      </c>
      <c r="S87" s="76">
        <v>300000</v>
      </c>
      <c r="T87" s="183">
        <v>300000</v>
      </c>
      <c r="U87" s="183">
        <v>300000</v>
      </c>
      <c r="V87" s="75">
        <v>5000000</v>
      </c>
      <c r="W87" s="392"/>
      <c r="X87" s="32" t="s">
        <v>107</v>
      </c>
      <c r="Y87" s="83">
        <v>3</v>
      </c>
      <c r="Z87" s="386"/>
      <c r="AA87" s="386"/>
      <c r="AB87" s="386"/>
      <c r="AC87" s="386"/>
      <c r="AD87" s="386"/>
      <c r="AE87" s="386"/>
      <c r="AF87" s="386"/>
      <c r="AG87" s="386"/>
      <c r="AH87" s="386"/>
      <c r="AI87" s="386"/>
      <c r="AJ87" s="386"/>
      <c r="AK87" s="386"/>
      <c r="AL87" s="386"/>
      <c r="AM87" s="386"/>
      <c r="AN87" s="386"/>
      <c r="AO87" s="386"/>
      <c r="AP87" s="386"/>
      <c r="AQ87" s="386"/>
      <c r="AR87" s="386"/>
      <c r="AS87" s="386"/>
    </row>
    <row r="88" spans="1:45" s="4" customFormat="1" ht="127.5" x14ac:dyDescent="0.25">
      <c r="A88" s="87">
        <v>2</v>
      </c>
      <c r="B88" s="138">
        <v>17</v>
      </c>
      <c r="C88" s="88">
        <v>7</v>
      </c>
      <c r="D88" s="90"/>
      <c r="E88" s="90"/>
      <c r="F88" s="91" t="s">
        <v>1340</v>
      </c>
      <c r="G88" s="91" t="s">
        <v>156</v>
      </c>
      <c r="H88" s="91" t="s">
        <v>157</v>
      </c>
      <c r="I88" s="17" t="s">
        <v>158</v>
      </c>
      <c r="J88" s="14" t="s">
        <v>159</v>
      </c>
      <c r="K88" s="51"/>
      <c r="L88" s="91" t="s">
        <v>1341</v>
      </c>
      <c r="M88" s="99">
        <v>0.04</v>
      </c>
      <c r="N88" s="99">
        <v>0.04</v>
      </c>
      <c r="O88" s="99">
        <v>0.04</v>
      </c>
      <c r="P88" s="99">
        <v>0.04</v>
      </c>
      <c r="Q88" s="93">
        <f t="shared" ref="Q88:V88" si="16">Q92</f>
        <v>57370000</v>
      </c>
      <c r="R88" s="93">
        <f t="shared" si="16"/>
        <v>57370000</v>
      </c>
      <c r="S88" s="94">
        <f t="shared" si="16"/>
        <v>57370000</v>
      </c>
      <c r="T88" s="354">
        <f t="shared" si="16"/>
        <v>57370000</v>
      </c>
      <c r="U88" s="354">
        <f t="shared" si="16"/>
        <v>57370000</v>
      </c>
      <c r="V88" s="93">
        <f t="shared" si="16"/>
        <v>120730000</v>
      </c>
      <c r="W88" s="535" t="s">
        <v>161</v>
      </c>
      <c r="X88" s="117"/>
      <c r="Y88" s="275">
        <v>1</v>
      </c>
      <c r="Z88" s="400"/>
      <c r="AA88" s="400"/>
      <c r="AB88" s="400"/>
      <c r="AC88" s="400"/>
      <c r="AD88" s="400"/>
      <c r="AE88" s="400"/>
      <c r="AF88" s="400"/>
      <c r="AG88" s="400"/>
      <c r="AH88" s="400"/>
      <c r="AI88" s="400"/>
      <c r="AJ88" s="400"/>
      <c r="AK88" s="400"/>
      <c r="AL88" s="400"/>
      <c r="AM88" s="400"/>
      <c r="AN88" s="400"/>
      <c r="AO88" s="400"/>
      <c r="AP88" s="400"/>
      <c r="AQ88" s="400"/>
      <c r="AR88" s="400"/>
      <c r="AS88" s="400"/>
    </row>
    <row r="89" spans="1:45" s="4" customFormat="1" ht="102" x14ac:dyDescent="0.25">
      <c r="A89" s="95"/>
      <c r="B89" s="322"/>
      <c r="C89" s="96"/>
      <c r="D89" s="61"/>
      <c r="E89" s="61"/>
      <c r="F89" s="98"/>
      <c r="G89" s="98"/>
      <c r="H89" s="98"/>
      <c r="I89" s="17" t="s">
        <v>162</v>
      </c>
      <c r="J89" s="14" t="s">
        <v>163</v>
      </c>
      <c r="K89" s="57"/>
      <c r="L89" s="98"/>
      <c r="M89" s="102"/>
      <c r="N89" s="102"/>
      <c r="O89" s="102"/>
      <c r="P89" s="102"/>
      <c r="Q89" s="100"/>
      <c r="R89" s="100"/>
      <c r="S89" s="101"/>
      <c r="T89" s="355"/>
      <c r="U89" s="355"/>
      <c r="V89" s="100"/>
      <c r="W89" s="546"/>
      <c r="X89" s="200"/>
      <c r="Y89" s="275"/>
      <c r="Z89" s="400"/>
      <c r="AA89" s="400"/>
      <c r="AB89" s="400"/>
      <c r="AC89" s="400"/>
      <c r="AD89" s="400"/>
      <c r="AE89" s="400"/>
      <c r="AF89" s="400"/>
      <c r="AG89" s="400"/>
      <c r="AH89" s="400"/>
      <c r="AI89" s="400"/>
      <c r="AJ89" s="400"/>
      <c r="AK89" s="400"/>
      <c r="AL89" s="400"/>
      <c r="AM89" s="400"/>
      <c r="AN89" s="400"/>
      <c r="AO89" s="400"/>
      <c r="AP89" s="400"/>
      <c r="AQ89" s="400"/>
      <c r="AR89" s="400"/>
      <c r="AS89" s="400"/>
    </row>
    <row r="90" spans="1:45" s="4" customFormat="1" ht="76.5" x14ac:dyDescent="0.25">
      <c r="A90" s="95"/>
      <c r="B90" s="322"/>
      <c r="C90" s="96"/>
      <c r="D90" s="61"/>
      <c r="E90" s="61"/>
      <c r="F90" s="98"/>
      <c r="G90" s="98"/>
      <c r="H90" s="98"/>
      <c r="I90" s="17" t="s">
        <v>165</v>
      </c>
      <c r="J90" s="14" t="s">
        <v>166</v>
      </c>
      <c r="K90" s="57"/>
      <c r="L90" s="98"/>
      <c r="M90" s="102"/>
      <c r="N90" s="102"/>
      <c r="O90" s="102"/>
      <c r="P90" s="102"/>
      <c r="Q90" s="100"/>
      <c r="R90" s="100"/>
      <c r="S90" s="101"/>
      <c r="T90" s="355"/>
      <c r="U90" s="355"/>
      <c r="V90" s="100"/>
      <c r="W90" s="61"/>
      <c r="X90" s="200"/>
      <c r="Y90" s="275"/>
      <c r="Z90" s="400"/>
      <c r="AA90" s="400"/>
      <c r="AB90" s="400"/>
      <c r="AC90" s="400"/>
      <c r="AD90" s="400"/>
      <c r="AE90" s="400"/>
      <c r="AF90" s="400"/>
      <c r="AG90" s="400"/>
      <c r="AH90" s="400"/>
      <c r="AI90" s="400"/>
      <c r="AJ90" s="400"/>
      <c r="AK90" s="400"/>
      <c r="AL90" s="400"/>
      <c r="AM90" s="400"/>
      <c r="AN90" s="400"/>
      <c r="AO90" s="400"/>
      <c r="AP90" s="400"/>
      <c r="AQ90" s="400"/>
      <c r="AR90" s="400"/>
      <c r="AS90" s="400"/>
    </row>
    <row r="91" spans="1:45" s="4" customFormat="1" ht="89.25" x14ac:dyDescent="0.25">
      <c r="A91" s="118"/>
      <c r="B91" s="140"/>
      <c r="C91" s="119"/>
      <c r="D91" s="42"/>
      <c r="E91" s="42"/>
      <c r="F91" s="43"/>
      <c r="G91" s="43"/>
      <c r="H91" s="43"/>
      <c r="I91" s="17" t="s">
        <v>167</v>
      </c>
      <c r="J91" s="14" t="s">
        <v>168</v>
      </c>
      <c r="K91" s="41"/>
      <c r="L91" s="43"/>
      <c r="M91" s="44"/>
      <c r="N91" s="44"/>
      <c r="O91" s="44"/>
      <c r="P91" s="44"/>
      <c r="Q91" s="122"/>
      <c r="R91" s="122"/>
      <c r="S91" s="123"/>
      <c r="T91" s="356"/>
      <c r="U91" s="356"/>
      <c r="V91" s="122"/>
      <c r="W91" s="42"/>
      <c r="X91" s="124"/>
      <c r="Y91" s="275"/>
      <c r="Z91" s="400"/>
      <c r="AA91" s="400"/>
      <c r="AB91" s="400"/>
      <c r="AC91" s="400"/>
      <c r="AD91" s="400"/>
      <c r="AE91" s="400"/>
      <c r="AF91" s="400"/>
      <c r="AG91" s="400"/>
      <c r="AH91" s="400"/>
      <c r="AI91" s="400"/>
      <c r="AJ91" s="400"/>
      <c r="AK91" s="400"/>
      <c r="AL91" s="400"/>
      <c r="AM91" s="400"/>
      <c r="AN91" s="400"/>
      <c r="AO91" s="400"/>
      <c r="AP91" s="400"/>
      <c r="AQ91" s="400"/>
      <c r="AR91" s="400"/>
      <c r="AS91" s="400"/>
    </row>
    <row r="92" spans="1:45" s="4" customFormat="1" ht="102" x14ac:dyDescent="0.25">
      <c r="A92" s="70">
        <v>2</v>
      </c>
      <c r="B92" s="143">
        <v>17</v>
      </c>
      <c r="C92" s="71">
        <v>7</v>
      </c>
      <c r="D92" s="72">
        <v>2.0099999999999998</v>
      </c>
      <c r="E92" s="31"/>
      <c r="F92" s="17" t="s">
        <v>1342</v>
      </c>
      <c r="G92" s="17"/>
      <c r="H92" s="17"/>
      <c r="I92" s="17"/>
      <c r="J92" s="14"/>
      <c r="K92" s="14"/>
      <c r="L92" s="17" t="s">
        <v>1335</v>
      </c>
      <c r="M92" s="186">
        <v>1</v>
      </c>
      <c r="N92" s="186">
        <v>1</v>
      </c>
      <c r="O92" s="186">
        <v>1</v>
      </c>
      <c r="P92" s="186">
        <v>1</v>
      </c>
      <c r="Q92" s="73">
        <f t="shared" ref="Q92:V92" si="17">SUM(Q93:Q95)</f>
        <v>57370000</v>
      </c>
      <c r="R92" s="73">
        <f t="shared" si="17"/>
        <v>57370000</v>
      </c>
      <c r="S92" s="74">
        <f t="shared" si="17"/>
        <v>57370000</v>
      </c>
      <c r="T92" s="353">
        <f t="shared" si="17"/>
        <v>57370000</v>
      </c>
      <c r="U92" s="353">
        <f t="shared" si="17"/>
        <v>57370000</v>
      </c>
      <c r="V92" s="73">
        <f t="shared" si="17"/>
        <v>120730000</v>
      </c>
      <c r="W92" s="392"/>
      <c r="X92" s="105"/>
      <c r="Y92" s="275">
        <v>2</v>
      </c>
      <c r="Z92" s="400"/>
      <c r="AA92" s="400"/>
      <c r="AB92" s="400"/>
      <c r="AC92" s="400"/>
      <c r="AD92" s="400"/>
      <c r="AE92" s="400"/>
      <c r="AF92" s="400"/>
      <c r="AG92" s="400"/>
      <c r="AH92" s="400"/>
      <c r="AI92" s="400"/>
      <c r="AJ92" s="400"/>
      <c r="AK92" s="400"/>
      <c r="AL92" s="400"/>
      <c r="AM92" s="400"/>
      <c r="AN92" s="400"/>
      <c r="AO92" s="400"/>
      <c r="AP92" s="400"/>
      <c r="AQ92" s="400"/>
      <c r="AR92" s="400"/>
      <c r="AS92" s="400"/>
    </row>
    <row r="93" spans="1:45" s="4" customFormat="1" ht="127.5" x14ac:dyDescent="0.25">
      <c r="A93" s="64">
        <v>2</v>
      </c>
      <c r="B93" s="85">
        <v>17</v>
      </c>
      <c r="C93" s="65">
        <v>7</v>
      </c>
      <c r="D93" s="66">
        <v>2.0099999999999998</v>
      </c>
      <c r="E93" s="439">
        <v>1</v>
      </c>
      <c r="F93" s="67" t="s">
        <v>1343</v>
      </c>
      <c r="G93" s="67"/>
      <c r="H93" s="67"/>
      <c r="I93" s="67"/>
      <c r="J93" s="20"/>
      <c r="K93" s="20" t="s">
        <v>60</v>
      </c>
      <c r="L93" s="67" t="s">
        <v>1344</v>
      </c>
      <c r="M93" s="20" t="s">
        <v>1276</v>
      </c>
      <c r="N93" s="20" t="s">
        <v>1276</v>
      </c>
      <c r="O93" s="20" t="s">
        <v>1276</v>
      </c>
      <c r="P93" s="20" t="s">
        <v>1276</v>
      </c>
      <c r="Q93" s="68">
        <v>34300000</v>
      </c>
      <c r="R93" s="68">
        <v>34300000</v>
      </c>
      <c r="S93" s="69">
        <v>34300000</v>
      </c>
      <c r="T93" s="357">
        <v>34300000</v>
      </c>
      <c r="U93" s="357">
        <v>34300000</v>
      </c>
      <c r="V93" s="68">
        <v>37730000</v>
      </c>
      <c r="W93" s="392"/>
      <c r="X93" s="32" t="s">
        <v>107</v>
      </c>
      <c r="Y93" s="83">
        <v>3</v>
      </c>
      <c r="Z93" s="386"/>
      <c r="AA93" s="386"/>
      <c r="AB93" s="386"/>
      <c r="AC93" s="386"/>
      <c r="AD93" s="386"/>
      <c r="AE93" s="386"/>
      <c r="AF93" s="386"/>
      <c r="AG93" s="386"/>
      <c r="AH93" s="386"/>
      <c r="AI93" s="386"/>
      <c r="AJ93" s="386"/>
      <c r="AK93" s="386"/>
      <c r="AL93" s="386"/>
      <c r="AM93" s="386"/>
      <c r="AN93" s="386"/>
      <c r="AO93" s="386"/>
      <c r="AP93" s="386"/>
      <c r="AQ93" s="386"/>
      <c r="AR93" s="386"/>
      <c r="AS93" s="386"/>
    </row>
    <row r="94" spans="1:45" s="4" customFormat="1" ht="38.25" x14ac:dyDescent="0.25">
      <c r="A94" s="64">
        <v>2</v>
      </c>
      <c r="B94" s="85">
        <v>17</v>
      </c>
      <c r="C94" s="65">
        <v>7</v>
      </c>
      <c r="D94" s="66">
        <v>2.0099999999999998</v>
      </c>
      <c r="E94" s="439">
        <v>2</v>
      </c>
      <c r="F94" s="67" t="s">
        <v>1345</v>
      </c>
      <c r="G94" s="67"/>
      <c r="H94" s="20"/>
      <c r="I94" s="67"/>
      <c r="J94" s="20"/>
      <c r="K94" s="20"/>
      <c r="L94" s="67" t="s">
        <v>1346</v>
      </c>
      <c r="M94" s="20" t="s">
        <v>1347</v>
      </c>
      <c r="N94" s="20" t="s">
        <v>1347</v>
      </c>
      <c r="O94" s="20" t="s">
        <v>1347</v>
      </c>
      <c r="P94" s="20" t="s">
        <v>1347</v>
      </c>
      <c r="Q94" s="68"/>
      <c r="R94" s="68"/>
      <c r="S94" s="69"/>
      <c r="T94" s="357"/>
      <c r="U94" s="357"/>
      <c r="V94" s="68"/>
      <c r="W94" s="392"/>
      <c r="X94" s="32" t="s">
        <v>107</v>
      </c>
      <c r="Y94" s="83"/>
      <c r="Z94" s="386"/>
      <c r="AA94" s="386"/>
      <c r="AB94" s="386"/>
      <c r="AC94" s="386"/>
      <c r="AD94" s="386"/>
      <c r="AE94" s="386"/>
      <c r="AF94" s="386"/>
      <c r="AG94" s="386"/>
      <c r="AH94" s="386"/>
      <c r="AI94" s="386"/>
      <c r="AJ94" s="386"/>
      <c r="AK94" s="386"/>
      <c r="AL94" s="386"/>
      <c r="AM94" s="386"/>
      <c r="AN94" s="386"/>
      <c r="AO94" s="386"/>
      <c r="AP94" s="386"/>
      <c r="AQ94" s="386"/>
      <c r="AR94" s="386"/>
      <c r="AS94" s="386"/>
    </row>
    <row r="95" spans="1:45" s="4" customFormat="1" ht="38.25" x14ac:dyDescent="0.25">
      <c r="A95" s="64">
        <v>2</v>
      </c>
      <c r="B95" s="85">
        <v>17</v>
      </c>
      <c r="C95" s="65">
        <v>7</v>
      </c>
      <c r="D95" s="66">
        <v>2.0099999999999998</v>
      </c>
      <c r="E95" s="439">
        <v>3</v>
      </c>
      <c r="F95" s="67" t="s">
        <v>1348</v>
      </c>
      <c r="G95" s="67"/>
      <c r="H95" s="20"/>
      <c r="I95" s="67"/>
      <c r="J95" s="20"/>
      <c r="K95" s="20"/>
      <c r="L95" s="67" t="s">
        <v>1349</v>
      </c>
      <c r="M95" s="20" t="s">
        <v>1350</v>
      </c>
      <c r="N95" s="20" t="s">
        <v>1350</v>
      </c>
      <c r="O95" s="20" t="s">
        <v>1350</v>
      </c>
      <c r="P95" s="20" t="s">
        <v>1350</v>
      </c>
      <c r="Q95" s="174">
        <v>23070000</v>
      </c>
      <c r="R95" s="174">
        <v>23070000</v>
      </c>
      <c r="S95" s="204">
        <v>23070000</v>
      </c>
      <c r="T95" s="423">
        <v>23070000</v>
      </c>
      <c r="U95" s="423">
        <v>23070000</v>
      </c>
      <c r="V95" s="68">
        <v>83000000</v>
      </c>
      <c r="W95" s="392"/>
      <c r="X95" s="32" t="s">
        <v>107</v>
      </c>
      <c r="Y95" s="83">
        <v>3</v>
      </c>
      <c r="Z95" s="386"/>
      <c r="AA95" s="386"/>
      <c r="AB95" s="386"/>
      <c r="AC95" s="386"/>
      <c r="AD95" s="386"/>
      <c r="AE95" s="386"/>
      <c r="AF95" s="386"/>
      <c r="AG95" s="386"/>
      <c r="AH95" s="386"/>
      <c r="AI95" s="386"/>
      <c r="AJ95" s="386"/>
      <c r="AK95" s="386"/>
      <c r="AL95" s="386"/>
      <c r="AM95" s="386"/>
      <c r="AN95" s="386"/>
      <c r="AO95" s="386"/>
      <c r="AP95" s="386"/>
      <c r="AQ95" s="386"/>
      <c r="AR95" s="386"/>
      <c r="AS95" s="386"/>
    </row>
    <row r="96" spans="1:45" s="4" customFormat="1" ht="127.5" x14ac:dyDescent="0.25">
      <c r="A96" s="87">
        <v>2</v>
      </c>
      <c r="B96" s="138">
        <v>17</v>
      </c>
      <c r="C96" s="88">
        <v>8</v>
      </c>
      <c r="D96" s="89"/>
      <c r="E96" s="89"/>
      <c r="F96" s="90" t="s">
        <v>1351</v>
      </c>
      <c r="G96" s="91" t="s">
        <v>156</v>
      </c>
      <c r="H96" s="91" t="s">
        <v>157</v>
      </c>
      <c r="I96" s="17" t="s">
        <v>158</v>
      </c>
      <c r="J96" s="92">
        <v>6.5000000000000002E-2</v>
      </c>
      <c r="K96" s="51"/>
      <c r="L96" s="90" t="s">
        <v>1352</v>
      </c>
      <c r="M96" s="116" t="s">
        <v>1353</v>
      </c>
      <c r="N96" s="116" t="s">
        <v>1353</v>
      </c>
      <c r="O96" s="116" t="s">
        <v>1353</v>
      </c>
      <c r="P96" s="116" t="s">
        <v>1353</v>
      </c>
      <c r="Q96" s="93">
        <f t="shared" ref="Q96:V96" si="18">Q100</f>
        <v>183189000</v>
      </c>
      <c r="R96" s="93">
        <f t="shared" si="18"/>
        <v>183189000</v>
      </c>
      <c r="S96" s="94">
        <f t="shared" si="18"/>
        <v>223189000</v>
      </c>
      <c r="T96" s="354">
        <f t="shared" si="18"/>
        <v>223189000</v>
      </c>
      <c r="U96" s="354">
        <f t="shared" si="18"/>
        <v>333189000</v>
      </c>
      <c r="V96" s="93">
        <f t="shared" si="18"/>
        <v>255089000</v>
      </c>
      <c r="W96" s="535" t="s">
        <v>161</v>
      </c>
      <c r="X96" s="56"/>
      <c r="Y96" s="83">
        <v>1</v>
      </c>
      <c r="Z96" s="386"/>
      <c r="AA96" s="386"/>
      <c r="AB96" s="386"/>
      <c r="AC96" s="386"/>
      <c r="AD96" s="386"/>
      <c r="AE96" s="386"/>
      <c r="AF96" s="386"/>
      <c r="AG96" s="386"/>
      <c r="AH96" s="386"/>
      <c r="AI96" s="386"/>
      <c r="AJ96" s="386"/>
      <c r="AK96" s="386"/>
      <c r="AL96" s="386"/>
      <c r="AM96" s="386"/>
      <c r="AN96" s="386"/>
      <c r="AO96" s="386"/>
      <c r="AP96" s="386"/>
      <c r="AQ96" s="386"/>
      <c r="AR96" s="386"/>
      <c r="AS96" s="386"/>
    </row>
    <row r="97" spans="1:45" s="4" customFormat="1" ht="102" x14ac:dyDescent="0.25">
      <c r="A97" s="95"/>
      <c r="B97" s="322"/>
      <c r="C97" s="96"/>
      <c r="D97" s="97"/>
      <c r="E97" s="97"/>
      <c r="F97" s="61"/>
      <c r="G97" s="98"/>
      <c r="H97" s="98"/>
      <c r="I97" s="17" t="s">
        <v>162</v>
      </c>
      <c r="J97" s="14" t="s">
        <v>163</v>
      </c>
      <c r="K97" s="57"/>
      <c r="L97" s="61"/>
      <c r="M97" s="199"/>
      <c r="N97" s="199"/>
      <c r="O97" s="199"/>
      <c r="P97" s="199"/>
      <c r="Q97" s="100"/>
      <c r="R97" s="100"/>
      <c r="S97" s="101"/>
      <c r="T97" s="355"/>
      <c r="U97" s="355"/>
      <c r="V97" s="100"/>
      <c r="W97" s="546"/>
      <c r="X97" s="60"/>
      <c r="Y97" s="83"/>
      <c r="Z97" s="386"/>
      <c r="AA97" s="386"/>
      <c r="AB97" s="386"/>
      <c r="AC97" s="386"/>
      <c r="AD97" s="386"/>
      <c r="AE97" s="386"/>
      <c r="AF97" s="386"/>
      <c r="AG97" s="386"/>
      <c r="AH97" s="386"/>
      <c r="AI97" s="386"/>
      <c r="AJ97" s="386"/>
      <c r="AK97" s="386"/>
      <c r="AL97" s="386"/>
      <c r="AM97" s="386"/>
      <c r="AN97" s="386"/>
      <c r="AO97" s="386"/>
      <c r="AP97" s="386"/>
      <c r="AQ97" s="386"/>
      <c r="AR97" s="386"/>
      <c r="AS97" s="386"/>
    </row>
    <row r="98" spans="1:45" s="4" customFormat="1" ht="76.5" x14ac:dyDescent="0.25">
      <c r="A98" s="95"/>
      <c r="B98" s="322"/>
      <c r="C98" s="96"/>
      <c r="D98" s="97"/>
      <c r="E98" s="97"/>
      <c r="F98" s="61"/>
      <c r="G98" s="98"/>
      <c r="H98" s="98"/>
      <c r="I98" s="17" t="s">
        <v>165</v>
      </c>
      <c r="J98" s="14" t="s">
        <v>166</v>
      </c>
      <c r="K98" s="57"/>
      <c r="L98" s="61"/>
      <c r="M98" s="199"/>
      <c r="N98" s="199"/>
      <c r="O98" s="199"/>
      <c r="P98" s="199"/>
      <c r="Q98" s="100"/>
      <c r="R98" s="100"/>
      <c r="S98" s="101"/>
      <c r="T98" s="355"/>
      <c r="U98" s="355"/>
      <c r="V98" s="100"/>
      <c r="W98" s="61"/>
      <c r="X98" s="60"/>
      <c r="Y98" s="83"/>
      <c r="Z98" s="386"/>
      <c r="AA98" s="386"/>
      <c r="AB98" s="386"/>
      <c r="AC98" s="386"/>
      <c r="AD98" s="386"/>
      <c r="AE98" s="386"/>
      <c r="AF98" s="386"/>
      <c r="AG98" s="386"/>
      <c r="AH98" s="386"/>
      <c r="AI98" s="386"/>
      <c r="AJ98" s="386"/>
      <c r="AK98" s="386"/>
      <c r="AL98" s="386"/>
      <c r="AM98" s="386"/>
      <c r="AN98" s="386"/>
      <c r="AO98" s="386"/>
      <c r="AP98" s="386"/>
      <c r="AQ98" s="386"/>
      <c r="AR98" s="386"/>
      <c r="AS98" s="386"/>
    </row>
    <row r="99" spans="1:45" s="4" customFormat="1" ht="89.25" x14ac:dyDescent="0.25">
      <c r="A99" s="118"/>
      <c r="B99" s="140"/>
      <c r="C99" s="119"/>
      <c r="D99" s="141"/>
      <c r="E99" s="141"/>
      <c r="F99" s="42"/>
      <c r="G99" s="43"/>
      <c r="H99" s="43"/>
      <c r="I99" s="17" t="s">
        <v>167</v>
      </c>
      <c r="J99" s="14" t="s">
        <v>168</v>
      </c>
      <c r="K99" s="41"/>
      <c r="L99" s="42"/>
      <c r="M99" s="121"/>
      <c r="N99" s="121"/>
      <c r="O99" s="121"/>
      <c r="P99" s="121"/>
      <c r="Q99" s="122"/>
      <c r="R99" s="122"/>
      <c r="S99" s="123"/>
      <c r="T99" s="356"/>
      <c r="U99" s="356"/>
      <c r="V99" s="122"/>
      <c r="W99" s="42"/>
      <c r="X99" s="50"/>
      <c r="Y99" s="83"/>
      <c r="Z99" s="386"/>
      <c r="AA99" s="386"/>
      <c r="AB99" s="386"/>
      <c r="AC99" s="386"/>
      <c r="AD99" s="386"/>
      <c r="AE99" s="386"/>
      <c r="AF99" s="386"/>
      <c r="AG99" s="386"/>
      <c r="AH99" s="386"/>
      <c r="AI99" s="386"/>
      <c r="AJ99" s="386"/>
      <c r="AK99" s="386"/>
      <c r="AL99" s="386"/>
      <c r="AM99" s="386"/>
      <c r="AN99" s="386"/>
      <c r="AO99" s="386"/>
      <c r="AP99" s="386"/>
      <c r="AQ99" s="386"/>
      <c r="AR99" s="386"/>
      <c r="AS99" s="386"/>
    </row>
    <row r="100" spans="1:45" s="4" customFormat="1" ht="76.5" x14ac:dyDescent="0.25">
      <c r="A100" s="70">
        <v>2</v>
      </c>
      <c r="B100" s="143">
        <v>17</v>
      </c>
      <c r="C100" s="71">
        <v>8</v>
      </c>
      <c r="D100" s="72">
        <v>2.0099999999999998</v>
      </c>
      <c r="E100" s="67"/>
      <c r="F100" s="16" t="s">
        <v>1354</v>
      </c>
      <c r="G100" s="17"/>
      <c r="H100" s="17"/>
      <c r="I100" s="17"/>
      <c r="J100" s="14"/>
      <c r="K100" s="14"/>
      <c r="L100" s="16" t="s">
        <v>1355</v>
      </c>
      <c r="M100" s="14" t="s">
        <v>1356</v>
      </c>
      <c r="N100" s="14" t="s">
        <v>1356</v>
      </c>
      <c r="O100" s="14" t="s">
        <v>1356</v>
      </c>
      <c r="P100" s="14" t="s">
        <v>1356</v>
      </c>
      <c r="Q100" s="73">
        <f t="shared" ref="Q100:V100" si="19">SUM(Q101)</f>
        <v>183189000</v>
      </c>
      <c r="R100" s="73">
        <f t="shared" si="19"/>
        <v>183189000</v>
      </c>
      <c r="S100" s="74">
        <f t="shared" si="19"/>
        <v>223189000</v>
      </c>
      <c r="T100" s="353">
        <f t="shared" si="19"/>
        <v>223189000</v>
      </c>
      <c r="U100" s="353">
        <f>SUM(U101)</f>
        <v>333189000</v>
      </c>
      <c r="V100" s="73">
        <f t="shared" si="19"/>
        <v>255089000</v>
      </c>
      <c r="W100" s="392"/>
      <c r="X100" s="32"/>
      <c r="Y100" s="83">
        <v>2</v>
      </c>
      <c r="Z100" s="386"/>
      <c r="AA100" s="386"/>
      <c r="AB100" s="386"/>
      <c r="AC100" s="386"/>
      <c r="AD100" s="386"/>
      <c r="AE100" s="386"/>
      <c r="AF100" s="386"/>
      <c r="AG100" s="386"/>
      <c r="AH100" s="386"/>
      <c r="AI100" s="386"/>
      <c r="AJ100" s="386"/>
      <c r="AK100" s="386"/>
      <c r="AL100" s="386"/>
      <c r="AM100" s="386"/>
      <c r="AN100" s="386"/>
      <c r="AO100" s="386"/>
      <c r="AP100" s="386"/>
      <c r="AQ100" s="386"/>
      <c r="AR100" s="386"/>
      <c r="AS100" s="386"/>
    </row>
    <row r="101" spans="1:45" s="4" customFormat="1" ht="89.25" x14ac:dyDescent="0.25">
      <c r="A101" s="64">
        <v>2</v>
      </c>
      <c r="B101" s="85">
        <v>17</v>
      </c>
      <c r="C101" s="65">
        <v>8</v>
      </c>
      <c r="D101" s="66">
        <v>2.0099999999999998</v>
      </c>
      <c r="E101" s="65">
        <v>1</v>
      </c>
      <c r="F101" s="67" t="s">
        <v>1357</v>
      </c>
      <c r="G101" s="67"/>
      <c r="H101" s="67"/>
      <c r="I101" s="67"/>
      <c r="J101" s="20"/>
      <c r="K101" s="20" t="s">
        <v>80</v>
      </c>
      <c r="L101" s="67" t="s">
        <v>1358</v>
      </c>
      <c r="M101" s="20" t="s">
        <v>1359</v>
      </c>
      <c r="N101" s="20" t="s">
        <v>1359</v>
      </c>
      <c r="O101" s="149" t="s">
        <v>1360</v>
      </c>
      <c r="P101" s="164" t="s">
        <v>1566</v>
      </c>
      <c r="Q101" s="68">
        <v>183189000</v>
      </c>
      <c r="R101" s="68">
        <v>183189000</v>
      </c>
      <c r="S101" s="86">
        <f>183189000+40000000</f>
        <v>223189000</v>
      </c>
      <c r="T101" s="357">
        <f>183189000+40000000</f>
        <v>223189000</v>
      </c>
      <c r="U101" s="357">
        <f>183189000+40000000+50000000+60000000</f>
        <v>333189000</v>
      </c>
      <c r="V101" s="68">
        <v>255089000</v>
      </c>
      <c r="W101" s="392"/>
      <c r="X101" s="32" t="s">
        <v>288</v>
      </c>
      <c r="Y101" s="83">
        <v>3</v>
      </c>
      <c r="Z101" s="386"/>
      <c r="AA101" s="386"/>
      <c r="AB101" s="386"/>
      <c r="AC101" s="386"/>
      <c r="AD101" s="386"/>
      <c r="AE101" s="386"/>
      <c r="AF101" s="386"/>
      <c r="AG101" s="386"/>
      <c r="AH101" s="386"/>
      <c r="AI101" s="386"/>
      <c r="AJ101" s="386"/>
      <c r="AK101" s="386"/>
      <c r="AL101" s="386"/>
      <c r="AM101" s="386"/>
      <c r="AN101" s="386"/>
      <c r="AO101" s="386"/>
      <c r="AP101" s="386"/>
      <c r="AQ101" s="386"/>
      <c r="AR101" s="386"/>
      <c r="AS101" s="386"/>
    </row>
    <row r="102" spans="1:45" s="5" customFormat="1" ht="105" x14ac:dyDescent="0.25">
      <c r="A102" s="64"/>
      <c r="B102" s="85"/>
      <c r="C102" s="65"/>
      <c r="D102" s="66"/>
      <c r="E102" s="65"/>
      <c r="F102" s="482" t="s">
        <v>1562</v>
      </c>
      <c r="G102" s="67"/>
      <c r="H102" s="67"/>
      <c r="I102" s="141"/>
      <c r="J102" s="189"/>
      <c r="K102" s="469" t="s">
        <v>1564</v>
      </c>
      <c r="L102" s="67"/>
      <c r="M102" s="20"/>
      <c r="N102" s="20"/>
      <c r="O102" s="149"/>
      <c r="P102" s="149" t="s">
        <v>593</v>
      </c>
      <c r="Q102" s="68"/>
      <c r="R102" s="68"/>
      <c r="S102" s="86"/>
      <c r="T102" s="357"/>
      <c r="U102" s="86">
        <v>50000000</v>
      </c>
      <c r="V102" s="68"/>
      <c r="W102" s="392"/>
      <c r="X102" s="32" t="s">
        <v>1550</v>
      </c>
      <c r="Y102" s="83"/>
      <c r="Z102" s="386"/>
      <c r="AA102" s="386"/>
      <c r="AB102" s="386"/>
      <c r="AC102" s="386"/>
      <c r="AD102" s="386"/>
      <c r="AE102" s="386"/>
      <c r="AF102" s="386"/>
      <c r="AG102" s="386"/>
      <c r="AH102" s="386"/>
      <c r="AI102" s="386"/>
      <c r="AJ102" s="386"/>
      <c r="AK102" s="386"/>
      <c r="AL102" s="386"/>
      <c r="AM102" s="386"/>
      <c r="AN102" s="386"/>
      <c r="AO102" s="386"/>
      <c r="AP102" s="386"/>
      <c r="AQ102" s="386"/>
      <c r="AR102" s="386"/>
      <c r="AS102" s="386"/>
    </row>
    <row r="103" spans="1:45" s="5" customFormat="1" ht="120" x14ac:dyDescent="0.25">
      <c r="A103" s="64"/>
      <c r="B103" s="85"/>
      <c r="C103" s="65"/>
      <c r="D103" s="66"/>
      <c r="E103" s="65"/>
      <c r="F103" s="482" t="s">
        <v>1563</v>
      </c>
      <c r="G103" s="67"/>
      <c r="H103" s="67"/>
      <c r="I103" s="141"/>
      <c r="J103" s="189"/>
      <c r="K103" s="469" t="s">
        <v>1565</v>
      </c>
      <c r="L103" s="67"/>
      <c r="M103" s="20"/>
      <c r="N103" s="20"/>
      <c r="O103" s="149"/>
      <c r="P103" s="149" t="s">
        <v>600</v>
      </c>
      <c r="Q103" s="68"/>
      <c r="R103" s="68"/>
      <c r="S103" s="86"/>
      <c r="T103" s="357"/>
      <c r="U103" s="86">
        <v>60000000</v>
      </c>
      <c r="V103" s="68"/>
      <c r="W103" s="392"/>
      <c r="X103" s="32" t="s">
        <v>1550</v>
      </c>
      <c r="Y103" s="83"/>
      <c r="Z103" s="386"/>
      <c r="AA103" s="386"/>
      <c r="AB103" s="386"/>
      <c r="AC103" s="386"/>
      <c r="AD103" s="386"/>
      <c r="AE103" s="386"/>
      <c r="AF103" s="386"/>
      <c r="AG103" s="386"/>
      <c r="AH103" s="386"/>
      <c r="AI103" s="386"/>
      <c r="AJ103" s="386"/>
      <c r="AK103" s="386"/>
      <c r="AL103" s="386"/>
      <c r="AM103" s="386"/>
      <c r="AN103" s="386"/>
      <c r="AO103" s="386"/>
      <c r="AP103" s="386"/>
      <c r="AQ103" s="386"/>
      <c r="AR103" s="386"/>
      <c r="AS103" s="386"/>
    </row>
    <row r="104" spans="1:45" s="4" customFormat="1" x14ac:dyDescent="0.25">
      <c r="A104" s="64"/>
      <c r="B104" s="85"/>
      <c r="C104" s="65"/>
      <c r="D104" s="66"/>
      <c r="E104" s="65"/>
      <c r="F104" s="67"/>
      <c r="G104" s="67"/>
      <c r="H104" s="67"/>
      <c r="I104" s="141"/>
      <c r="J104" s="189"/>
      <c r="K104" s="20"/>
      <c r="L104" s="67"/>
      <c r="M104" s="20"/>
      <c r="N104" s="20"/>
      <c r="O104" s="149"/>
      <c r="P104" s="149"/>
      <c r="Q104" s="68"/>
      <c r="R104" s="68"/>
      <c r="S104" s="86"/>
      <c r="T104" s="357"/>
      <c r="U104" s="357"/>
      <c r="V104" s="68"/>
      <c r="W104" s="392"/>
      <c r="X104" s="32"/>
      <c r="Y104" s="83"/>
      <c r="Z104" s="386"/>
      <c r="AA104" s="386"/>
      <c r="AB104" s="386"/>
      <c r="AC104" s="386"/>
      <c r="AD104" s="386"/>
      <c r="AE104" s="386"/>
      <c r="AF104" s="386"/>
      <c r="AG104" s="386"/>
      <c r="AH104" s="386"/>
      <c r="AI104" s="386"/>
      <c r="AJ104" s="386"/>
      <c r="AK104" s="386"/>
      <c r="AL104" s="386"/>
      <c r="AM104" s="386"/>
      <c r="AN104" s="386"/>
      <c r="AO104" s="386"/>
      <c r="AP104" s="386"/>
      <c r="AQ104" s="386"/>
      <c r="AR104" s="386"/>
      <c r="AS104" s="386"/>
    </row>
    <row r="105" spans="1:45" s="4" customFormat="1" ht="25.5" x14ac:dyDescent="0.25">
      <c r="A105" s="206">
        <v>3</v>
      </c>
      <c r="B105" s="206">
        <v>30</v>
      </c>
      <c r="C105" s="206"/>
      <c r="D105" s="208"/>
      <c r="E105" s="208"/>
      <c r="F105" s="210" t="s">
        <v>1361</v>
      </c>
      <c r="G105" s="452"/>
      <c r="H105" s="452"/>
      <c r="I105" s="453"/>
      <c r="J105" s="454"/>
      <c r="K105" s="221"/>
      <c r="L105" s="208"/>
      <c r="M105" s="221"/>
      <c r="N105" s="221"/>
      <c r="O105" s="221"/>
      <c r="P105" s="221"/>
      <c r="Q105" s="24">
        <f t="shared" ref="Q105:V105" si="20">Q107</f>
        <v>683338950</v>
      </c>
      <c r="R105" s="24">
        <f t="shared" si="20"/>
        <v>683338950</v>
      </c>
      <c r="S105" s="25">
        <f t="shared" si="20"/>
        <v>683338950</v>
      </c>
      <c r="T105" s="25">
        <f t="shared" si="20"/>
        <v>683338950</v>
      </c>
      <c r="U105" s="25">
        <f t="shared" si="20"/>
        <v>883338950</v>
      </c>
      <c r="V105" s="24">
        <f t="shared" si="20"/>
        <v>837237845</v>
      </c>
      <c r="W105" s="26"/>
      <c r="X105" s="27"/>
      <c r="Y105" s="83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</row>
    <row r="106" spans="1:45" s="4" customForma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20"/>
      <c r="K106" s="20"/>
      <c r="L106" s="15"/>
      <c r="M106" s="15"/>
      <c r="N106" s="20"/>
      <c r="O106" s="20"/>
      <c r="P106" s="20"/>
      <c r="Q106" s="308"/>
      <c r="R106" s="308"/>
      <c r="S106" s="309"/>
      <c r="T106" s="309"/>
      <c r="U106" s="309"/>
      <c r="V106" s="308"/>
      <c r="W106" s="16"/>
      <c r="X106" s="20"/>
      <c r="Y106" s="28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45" s="4" customFormat="1" ht="25.5" x14ac:dyDescent="0.25">
      <c r="A107" s="455">
        <v>3</v>
      </c>
      <c r="B107" s="455">
        <v>30</v>
      </c>
      <c r="C107" s="455"/>
      <c r="D107" s="213"/>
      <c r="E107" s="213"/>
      <c r="F107" s="215" t="s">
        <v>1286</v>
      </c>
      <c r="G107" s="456"/>
      <c r="H107" s="34"/>
      <c r="I107" s="34"/>
      <c r="J107" s="457"/>
      <c r="K107" s="33"/>
      <c r="L107" s="215"/>
      <c r="M107" s="33"/>
      <c r="N107" s="33"/>
      <c r="O107" s="33"/>
      <c r="P107" s="33"/>
      <c r="Q107" s="228">
        <f t="shared" ref="Q107:V107" si="21">Q109+Q119+Q129+Q136+Q143+Q147</f>
        <v>683338950</v>
      </c>
      <c r="R107" s="228">
        <f t="shared" si="21"/>
        <v>683338950</v>
      </c>
      <c r="S107" s="229">
        <f t="shared" si="21"/>
        <v>683338950</v>
      </c>
      <c r="T107" s="229">
        <f t="shared" si="21"/>
        <v>683338950</v>
      </c>
      <c r="U107" s="229">
        <f t="shared" si="21"/>
        <v>883338950</v>
      </c>
      <c r="V107" s="228">
        <f t="shared" si="21"/>
        <v>837237845</v>
      </c>
      <c r="W107" s="391"/>
      <c r="X107" s="40"/>
      <c r="Y107" s="83"/>
      <c r="Z107" s="386"/>
      <c r="AA107" s="386"/>
      <c r="AB107" s="386"/>
      <c r="AC107" s="386"/>
      <c r="AD107" s="386"/>
      <c r="AE107" s="386"/>
      <c r="AF107" s="386"/>
      <c r="AG107" s="386"/>
      <c r="AH107" s="386"/>
      <c r="AI107" s="386"/>
      <c r="AJ107" s="386"/>
      <c r="AK107" s="386"/>
      <c r="AL107" s="386"/>
      <c r="AM107" s="386"/>
      <c r="AN107" s="386"/>
      <c r="AO107" s="386"/>
      <c r="AP107" s="386"/>
      <c r="AQ107" s="386"/>
      <c r="AR107" s="386"/>
      <c r="AS107" s="386"/>
    </row>
    <row r="108" spans="1:45" s="4" customFormat="1" x14ac:dyDescent="0.25">
      <c r="A108" s="70"/>
      <c r="B108" s="70"/>
      <c r="C108" s="70"/>
      <c r="D108" s="67"/>
      <c r="E108" s="67"/>
      <c r="F108" s="16"/>
      <c r="G108" s="91"/>
      <c r="H108" s="17"/>
      <c r="I108" s="17"/>
      <c r="J108" s="289"/>
      <c r="K108" s="14"/>
      <c r="L108" s="16"/>
      <c r="M108" s="14"/>
      <c r="N108" s="14"/>
      <c r="O108" s="14"/>
      <c r="P108" s="14"/>
      <c r="Q108" s="73"/>
      <c r="R108" s="73"/>
      <c r="S108" s="74"/>
      <c r="T108" s="74"/>
      <c r="U108" s="74"/>
      <c r="V108" s="73"/>
      <c r="W108" s="392"/>
      <c r="X108" s="32"/>
      <c r="Y108" s="83"/>
      <c r="Z108" s="386"/>
      <c r="AA108" s="386"/>
      <c r="AB108" s="386"/>
      <c r="AC108" s="386"/>
      <c r="AD108" s="386"/>
      <c r="AE108" s="386"/>
      <c r="AF108" s="386"/>
      <c r="AG108" s="386"/>
      <c r="AH108" s="386"/>
      <c r="AI108" s="386"/>
      <c r="AJ108" s="386"/>
      <c r="AK108" s="386"/>
      <c r="AL108" s="386"/>
      <c r="AM108" s="386"/>
      <c r="AN108" s="386"/>
      <c r="AO108" s="386"/>
      <c r="AP108" s="386"/>
      <c r="AQ108" s="386"/>
      <c r="AR108" s="386"/>
      <c r="AS108" s="386"/>
    </row>
    <row r="109" spans="1:45" s="4" customFormat="1" ht="127.5" x14ac:dyDescent="0.25">
      <c r="A109" s="87">
        <v>3</v>
      </c>
      <c r="B109" s="87">
        <v>30</v>
      </c>
      <c r="C109" s="87">
        <v>3</v>
      </c>
      <c r="D109" s="89"/>
      <c r="E109" s="89"/>
      <c r="F109" s="90" t="s">
        <v>1362</v>
      </c>
      <c r="G109" s="91" t="s">
        <v>156</v>
      </c>
      <c r="H109" s="91" t="s">
        <v>157</v>
      </c>
      <c r="I109" s="17" t="s">
        <v>158</v>
      </c>
      <c r="J109" s="92">
        <v>6.5000000000000002E-2</v>
      </c>
      <c r="K109" s="51"/>
      <c r="L109" s="90" t="s">
        <v>1363</v>
      </c>
      <c r="M109" s="99" t="s">
        <v>194</v>
      </c>
      <c r="N109" s="99" t="s">
        <v>194</v>
      </c>
      <c r="O109" s="99" t="s">
        <v>194</v>
      </c>
      <c r="P109" s="99" t="s">
        <v>194</v>
      </c>
      <c r="Q109" s="93">
        <f t="shared" ref="Q109:V109" si="22">Q113+Q117</f>
        <v>293396950</v>
      </c>
      <c r="R109" s="93">
        <f t="shared" si="22"/>
        <v>293396950</v>
      </c>
      <c r="S109" s="94">
        <f t="shared" si="22"/>
        <v>293396950</v>
      </c>
      <c r="T109" s="94">
        <f t="shared" si="22"/>
        <v>293396950</v>
      </c>
      <c r="U109" s="94">
        <f t="shared" si="22"/>
        <v>493396950</v>
      </c>
      <c r="V109" s="93">
        <f t="shared" si="22"/>
        <v>322736645</v>
      </c>
      <c r="W109" s="535" t="s">
        <v>161</v>
      </c>
      <c r="X109" s="56"/>
      <c r="Y109" s="83">
        <v>1</v>
      </c>
      <c r="Z109" s="386"/>
      <c r="AA109" s="386"/>
      <c r="AB109" s="386"/>
      <c r="AC109" s="386"/>
      <c r="AD109" s="386"/>
      <c r="AE109" s="386"/>
      <c r="AF109" s="386"/>
      <c r="AG109" s="386"/>
      <c r="AH109" s="386"/>
      <c r="AI109" s="386"/>
      <c r="AJ109" s="386"/>
      <c r="AK109" s="386"/>
      <c r="AL109" s="386"/>
      <c r="AM109" s="386"/>
      <c r="AN109" s="386"/>
      <c r="AO109" s="386"/>
      <c r="AP109" s="386"/>
      <c r="AQ109" s="386"/>
      <c r="AR109" s="386"/>
      <c r="AS109" s="386"/>
    </row>
    <row r="110" spans="1:45" s="4" customFormat="1" ht="102" x14ac:dyDescent="0.25">
      <c r="A110" s="95"/>
      <c r="B110" s="95"/>
      <c r="C110" s="95"/>
      <c r="D110" s="97"/>
      <c r="E110" s="97"/>
      <c r="F110" s="61"/>
      <c r="G110" s="98"/>
      <c r="H110" s="98"/>
      <c r="I110" s="17" t="s">
        <v>162</v>
      </c>
      <c r="J110" s="14" t="s">
        <v>163</v>
      </c>
      <c r="K110" s="57"/>
      <c r="L110" s="61"/>
      <c r="M110" s="102"/>
      <c r="N110" s="102"/>
      <c r="O110" s="102"/>
      <c r="P110" s="102"/>
      <c r="Q110" s="100"/>
      <c r="R110" s="100"/>
      <c r="S110" s="101"/>
      <c r="T110" s="101"/>
      <c r="U110" s="101"/>
      <c r="V110" s="100"/>
      <c r="W110" s="546"/>
      <c r="X110" s="60"/>
      <c r="Y110" s="83"/>
      <c r="Z110" s="386"/>
      <c r="AA110" s="386"/>
      <c r="AB110" s="386"/>
      <c r="AC110" s="386"/>
      <c r="AD110" s="386"/>
      <c r="AE110" s="386"/>
      <c r="AF110" s="386"/>
      <c r="AG110" s="386"/>
      <c r="AH110" s="386"/>
      <c r="AI110" s="386"/>
      <c r="AJ110" s="386"/>
      <c r="AK110" s="386"/>
      <c r="AL110" s="386"/>
      <c r="AM110" s="386"/>
      <c r="AN110" s="386"/>
      <c r="AO110" s="386"/>
      <c r="AP110" s="386"/>
      <c r="AQ110" s="386"/>
      <c r="AR110" s="386"/>
      <c r="AS110" s="386"/>
    </row>
    <row r="111" spans="1:45" s="4" customFormat="1" ht="76.5" x14ac:dyDescent="0.25">
      <c r="A111" s="95"/>
      <c r="B111" s="95"/>
      <c r="C111" s="95"/>
      <c r="D111" s="97"/>
      <c r="E111" s="97"/>
      <c r="F111" s="61"/>
      <c r="G111" s="98"/>
      <c r="H111" s="98"/>
      <c r="I111" s="17" t="s">
        <v>165</v>
      </c>
      <c r="J111" s="14" t="s">
        <v>166</v>
      </c>
      <c r="K111" s="57"/>
      <c r="L111" s="61"/>
      <c r="M111" s="102"/>
      <c r="N111" s="102"/>
      <c r="O111" s="102"/>
      <c r="P111" s="102"/>
      <c r="Q111" s="100"/>
      <c r="R111" s="100"/>
      <c r="S111" s="101"/>
      <c r="T111" s="101"/>
      <c r="U111" s="101"/>
      <c r="V111" s="100"/>
      <c r="W111" s="61"/>
      <c r="X111" s="60"/>
      <c r="Y111" s="83"/>
      <c r="Z111" s="386"/>
      <c r="AA111" s="386"/>
      <c r="AB111" s="386"/>
      <c r="AC111" s="386"/>
      <c r="AD111" s="386"/>
      <c r="AE111" s="386"/>
      <c r="AF111" s="386"/>
      <c r="AG111" s="386"/>
      <c r="AH111" s="386"/>
      <c r="AI111" s="386"/>
      <c r="AJ111" s="386"/>
      <c r="AK111" s="386"/>
      <c r="AL111" s="386"/>
      <c r="AM111" s="386"/>
      <c r="AN111" s="386"/>
      <c r="AO111" s="386"/>
      <c r="AP111" s="386"/>
      <c r="AQ111" s="386"/>
      <c r="AR111" s="386"/>
      <c r="AS111" s="386"/>
    </row>
    <row r="112" spans="1:45" s="4" customFormat="1" ht="89.25" x14ac:dyDescent="0.25">
      <c r="A112" s="118"/>
      <c r="B112" s="118"/>
      <c r="C112" s="118"/>
      <c r="D112" s="141"/>
      <c r="E112" s="141"/>
      <c r="F112" s="42"/>
      <c r="G112" s="43"/>
      <c r="H112" s="43"/>
      <c r="I112" s="17" t="s">
        <v>167</v>
      </c>
      <c r="J112" s="14" t="s">
        <v>168</v>
      </c>
      <c r="K112" s="41"/>
      <c r="L112" s="42"/>
      <c r="M112" s="44"/>
      <c r="N112" s="44"/>
      <c r="O112" s="44"/>
      <c r="P112" s="44"/>
      <c r="Q112" s="122"/>
      <c r="R112" s="122"/>
      <c r="S112" s="123"/>
      <c r="T112" s="123"/>
      <c r="U112" s="123"/>
      <c r="V112" s="122"/>
      <c r="W112" s="42"/>
      <c r="X112" s="50"/>
      <c r="Y112" s="83"/>
      <c r="Z112" s="386"/>
      <c r="AA112" s="386"/>
      <c r="AB112" s="386"/>
      <c r="AC112" s="386"/>
      <c r="AD112" s="386"/>
      <c r="AE112" s="386"/>
      <c r="AF112" s="386"/>
      <c r="AG112" s="386"/>
      <c r="AH112" s="386"/>
      <c r="AI112" s="386"/>
      <c r="AJ112" s="386"/>
      <c r="AK112" s="386"/>
      <c r="AL112" s="386"/>
      <c r="AM112" s="386"/>
      <c r="AN112" s="386"/>
      <c r="AO112" s="386"/>
      <c r="AP112" s="386"/>
      <c r="AQ112" s="386"/>
      <c r="AR112" s="386"/>
      <c r="AS112" s="386"/>
    </row>
    <row r="113" spans="1:45" s="4" customFormat="1" ht="51" x14ac:dyDescent="0.25">
      <c r="A113" s="70">
        <v>3</v>
      </c>
      <c r="B113" s="70">
        <v>30</v>
      </c>
      <c r="C113" s="70">
        <v>3</v>
      </c>
      <c r="D113" s="72">
        <v>2.0099999999999998</v>
      </c>
      <c r="E113" s="67"/>
      <c r="F113" s="16" t="s">
        <v>1364</v>
      </c>
      <c r="G113" s="17"/>
      <c r="H113" s="17"/>
      <c r="I113" s="17"/>
      <c r="J113" s="14"/>
      <c r="K113" s="14"/>
      <c r="L113" s="16" t="s">
        <v>1365</v>
      </c>
      <c r="M113" s="14" t="s">
        <v>920</v>
      </c>
      <c r="N113" s="14" t="s">
        <v>920</v>
      </c>
      <c r="O113" s="14" t="s">
        <v>920</v>
      </c>
      <c r="P113" s="14" t="s">
        <v>920</v>
      </c>
      <c r="Q113" s="73">
        <f t="shared" ref="Q113:V113" si="23">SUM(Q114)</f>
        <v>293396950</v>
      </c>
      <c r="R113" s="73">
        <f t="shared" si="23"/>
        <v>293396950</v>
      </c>
      <c r="S113" s="74">
        <f t="shared" si="23"/>
        <v>293396950</v>
      </c>
      <c r="T113" s="74">
        <f t="shared" si="23"/>
        <v>293396950</v>
      </c>
      <c r="U113" s="74">
        <f>SUM(U114:U116)</f>
        <v>493396950</v>
      </c>
      <c r="V113" s="73">
        <f t="shared" si="23"/>
        <v>322736645</v>
      </c>
      <c r="W113" s="392"/>
      <c r="X113" s="32"/>
      <c r="Y113" s="83">
        <v>2</v>
      </c>
      <c r="Z113" s="386"/>
      <c r="AA113" s="386"/>
      <c r="AB113" s="386"/>
      <c r="AC113" s="386"/>
      <c r="AD113" s="386"/>
      <c r="AE113" s="386"/>
      <c r="AF113" s="386"/>
      <c r="AG113" s="386"/>
      <c r="AH113" s="386"/>
      <c r="AI113" s="386"/>
      <c r="AJ113" s="386"/>
      <c r="AK113" s="386"/>
      <c r="AL113" s="386"/>
      <c r="AM113" s="386"/>
      <c r="AN113" s="386"/>
      <c r="AO113" s="386"/>
      <c r="AP113" s="386"/>
      <c r="AQ113" s="386"/>
      <c r="AR113" s="386"/>
      <c r="AS113" s="386"/>
    </row>
    <row r="114" spans="1:45" s="4" customFormat="1" ht="25.5" x14ac:dyDescent="0.25">
      <c r="A114" s="64">
        <v>3</v>
      </c>
      <c r="B114" s="64">
        <v>30</v>
      </c>
      <c r="C114" s="64">
        <v>3</v>
      </c>
      <c r="D114" s="66">
        <v>2.0099999999999998</v>
      </c>
      <c r="E114" s="190" t="s">
        <v>25</v>
      </c>
      <c r="F114" s="67" t="s">
        <v>1366</v>
      </c>
      <c r="G114" s="17"/>
      <c r="H114" s="17"/>
      <c r="I114" s="17"/>
      <c r="J114" s="14"/>
      <c r="K114" s="14"/>
      <c r="L114" s="67" t="s">
        <v>1367</v>
      </c>
      <c r="M114" s="20" t="s">
        <v>1368</v>
      </c>
      <c r="N114" s="20" t="s">
        <v>1368</v>
      </c>
      <c r="O114" s="20" t="s">
        <v>1368</v>
      </c>
      <c r="P114" s="164" t="s">
        <v>1571</v>
      </c>
      <c r="Q114" s="174">
        <v>293396950</v>
      </c>
      <c r="R114" s="174">
        <v>293396950</v>
      </c>
      <c r="S114" s="204">
        <v>293396950</v>
      </c>
      <c r="T114" s="204">
        <v>293396950</v>
      </c>
      <c r="U114" s="204">
        <v>293396950</v>
      </c>
      <c r="V114" s="174">
        <v>322736645</v>
      </c>
      <c r="W114" s="392"/>
      <c r="X114" s="32"/>
      <c r="Y114" s="83">
        <v>3</v>
      </c>
      <c r="Z114" s="386"/>
      <c r="AA114" s="386"/>
      <c r="AB114" s="386"/>
      <c r="AC114" s="386"/>
      <c r="AD114" s="386"/>
      <c r="AE114" s="386"/>
      <c r="AF114" s="386"/>
      <c r="AG114" s="386"/>
      <c r="AH114" s="386"/>
      <c r="AI114" s="386"/>
      <c r="AJ114" s="386"/>
      <c r="AK114" s="386"/>
      <c r="AL114" s="386"/>
      <c r="AM114" s="386"/>
      <c r="AN114" s="386"/>
      <c r="AO114" s="386"/>
      <c r="AP114" s="386"/>
      <c r="AQ114" s="386"/>
      <c r="AR114" s="386"/>
      <c r="AS114" s="386"/>
    </row>
    <row r="115" spans="1:45" s="5" customFormat="1" ht="75" x14ac:dyDescent="0.25">
      <c r="A115" s="70"/>
      <c r="B115" s="70"/>
      <c r="C115" s="70"/>
      <c r="D115" s="72"/>
      <c r="E115" s="67"/>
      <c r="F115" s="482" t="s">
        <v>1560</v>
      </c>
      <c r="G115" s="17"/>
      <c r="H115" s="17"/>
      <c r="I115" s="17"/>
      <c r="J115" s="14"/>
      <c r="K115" s="469" t="s">
        <v>1558</v>
      </c>
      <c r="L115" s="67"/>
      <c r="M115" s="20"/>
      <c r="N115" s="20"/>
      <c r="O115" s="20"/>
      <c r="P115" s="164" t="s">
        <v>886</v>
      </c>
      <c r="Q115" s="174"/>
      <c r="R115" s="174"/>
      <c r="S115" s="204"/>
      <c r="T115" s="204"/>
      <c r="U115" s="483">
        <v>100000000</v>
      </c>
      <c r="V115" s="174"/>
      <c r="W115" s="392"/>
      <c r="X115" s="32" t="s">
        <v>1559</v>
      </c>
      <c r="Y115" s="83"/>
      <c r="Z115" s="386"/>
      <c r="AA115" s="386"/>
      <c r="AB115" s="386"/>
      <c r="AC115" s="386"/>
      <c r="AD115" s="386"/>
      <c r="AE115" s="386"/>
      <c r="AF115" s="386"/>
      <c r="AG115" s="386"/>
      <c r="AH115" s="386"/>
      <c r="AI115" s="386"/>
      <c r="AJ115" s="386"/>
      <c r="AK115" s="386"/>
      <c r="AL115" s="386"/>
      <c r="AM115" s="386"/>
      <c r="AN115" s="386"/>
      <c r="AO115" s="386"/>
      <c r="AP115" s="386"/>
      <c r="AQ115" s="386"/>
      <c r="AR115" s="386"/>
      <c r="AS115" s="386"/>
    </row>
    <row r="116" spans="1:45" s="5" customFormat="1" ht="75" x14ac:dyDescent="0.25">
      <c r="A116" s="70"/>
      <c r="B116" s="70"/>
      <c r="C116" s="70"/>
      <c r="D116" s="72"/>
      <c r="E116" s="67"/>
      <c r="F116" s="482" t="s">
        <v>1557</v>
      </c>
      <c r="G116" s="17"/>
      <c r="H116" s="17"/>
      <c r="I116" s="17"/>
      <c r="J116" s="14"/>
      <c r="K116" s="469" t="s">
        <v>1507</v>
      </c>
      <c r="L116" s="67"/>
      <c r="M116" s="20"/>
      <c r="N116" s="20"/>
      <c r="O116" s="20"/>
      <c r="P116" s="164" t="s">
        <v>886</v>
      </c>
      <c r="Q116" s="174"/>
      <c r="R116" s="174"/>
      <c r="S116" s="204"/>
      <c r="T116" s="204"/>
      <c r="U116" s="483">
        <v>100000000</v>
      </c>
      <c r="V116" s="174"/>
      <c r="W116" s="392"/>
      <c r="X116" s="32" t="s">
        <v>1559</v>
      </c>
      <c r="Y116" s="83"/>
      <c r="Z116" s="386"/>
      <c r="AA116" s="386"/>
      <c r="AB116" s="386"/>
      <c r="AC116" s="386"/>
      <c r="AD116" s="386"/>
      <c r="AE116" s="386"/>
      <c r="AF116" s="386"/>
      <c r="AG116" s="386"/>
      <c r="AH116" s="386"/>
      <c r="AI116" s="386"/>
      <c r="AJ116" s="386"/>
      <c r="AK116" s="386"/>
      <c r="AL116" s="386"/>
      <c r="AM116" s="386"/>
      <c r="AN116" s="386"/>
      <c r="AO116" s="386"/>
      <c r="AP116" s="386"/>
      <c r="AQ116" s="386"/>
      <c r="AR116" s="386"/>
      <c r="AS116" s="386"/>
    </row>
    <row r="117" spans="1:45" s="4" customFormat="1" ht="38.25" x14ac:dyDescent="0.25">
      <c r="A117" s="70">
        <v>3</v>
      </c>
      <c r="B117" s="70">
        <v>30</v>
      </c>
      <c r="C117" s="70">
        <v>3</v>
      </c>
      <c r="D117" s="72">
        <v>2.02</v>
      </c>
      <c r="E117" s="67"/>
      <c r="F117" s="16" t="s">
        <v>1369</v>
      </c>
      <c r="G117" s="17"/>
      <c r="H117" s="17"/>
      <c r="I117" s="17"/>
      <c r="J117" s="14"/>
      <c r="K117" s="14"/>
      <c r="L117" s="16" t="s">
        <v>1370</v>
      </c>
      <c r="M117" s="14" t="s">
        <v>1371</v>
      </c>
      <c r="N117" s="14" t="s">
        <v>1371</v>
      </c>
      <c r="O117" s="14" t="s">
        <v>1371</v>
      </c>
      <c r="P117" s="14" t="s">
        <v>1371</v>
      </c>
      <c r="Q117" s="73">
        <f t="shared" ref="Q117:V117" si="24">SUM(Q118)</f>
        <v>0</v>
      </c>
      <c r="R117" s="73">
        <f t="shared" si="24"/>
        <v>0</v>
      </c>
      <c r="S117" s="74">
        <f t="shared" si="24"/>
        <v>0</v>
      </c>
      <c r="T117" s="74">
        <f t="shared" si="24"/>
        <v>0</v>
      </c>
      <c r="U117" s="74">
        <f t="shared" si="24"/>
        <v>0</v>
      </c>
      <c r="V117" s="73">
        <f t="shared" si="24"/>
        <v>0</v>
      </c>
      <c r="W117" s="392"/>
      <c r="X117" s="32"/>
      <c r="Y117" s="83"/>
      <c r="Z117" s="386"/>
      <c r="AA117" s="386"/>
      <c r="AB117" s="386"/>
      <c r="AC117" s="386"/>
      <c r="AD117" s="386"/>
      <c r="AE117" s="386"/>
      <c r="AF117" s="386"/>
      <c r="AG117" s="386"/>
      <c r="AH117" s="386"/>
      <c r="AI117" s="386"/>
      <c r="AJ117" s="386"/>
      <c r="AK117" s="386"/>
      <c r="AL117" s="386"/>
      <c r="AM117" s="386"/>
      <c r="AN117" s="386"/>
      <c r="AO117" s="386"/>
      <c r="AP117" s="386"/>
      <c r="AQ117" s="386"/>
      <c r="AR117" s="386"/>
      <c r="AS117" s="386"/>
    </row>
    <row r="118" spans="1:45" s="4" customFormat="1" ht="89.25" x14ac:dyDescent="0.25">
      <c r="A118" s="64">
        <v>3</v>
      </c>
      <c r="B118" s="85">
        <v>30</v>
      </c>
      <c r="C118" s="65">
        <v>3</v>
      </c>
      <c r="D118" s="66">
        <v>2.02</v>
      </c>
      <c r="E118" s="65">
        <v>1</v>
      </c>
      <c r="F118" s="67" t="s">
        <v>1372</v>
      </c>
      <c r="G118" s="67"/>
      <c r="H118" s="67"/>
      <c r="I118" s="67"/>
      <c r="J118" s="20"/>
      <c r="K118" s="20" t="s">
        <v>60</v>
      </c>
      <c r="L118" s="67" t="s">
        <v>1373</v>
      </c>
      <c r="M118" s="20" t="s">
        <v>1374</v>
      </c>
      <c r="N118" s="20" t="s">
        <v>1374</v>
      </c>
      <c r="O118" s="20" t="s">
        <v>1374</v>
      </c>
      <c r="P118" s="20" t="s">
        <v>1374</v>
      </c>
      <c r="Q118" s="68"/>
      <c r="R118" s="68"/>
      <c r="S118" s="69"/>
      <c r="T118" s="69"/>
      <c r="U118" s="69"/>
      <c r="V118" s="68"/>
      <c r="W118" s="392"/>
      <c r="X118" s="32" t="s">
        <v>107</v>
      </c>
      <c r="Y118" s="83"/>
      <c r="Z118" s="386"/>
      <c r="AA118" s="386"/>
      <c r="AB118" s="386"/>
      <c r="AC118" s="386"/>
      <c r="AD118" s="386"/>
      <c r="AE118" s="386"/>
      <c r="AF118" s="386"/>
      <c r="AG118" s="386"/>
      <c r="AH118" s="386"/>
      <c r="AI118" s="386"/>
      <c r="AJ118" s="386"/>
      <c r="AK118" s="386"/>
      <c r="AL118" s="386"/>
      <c r="AM118" s="386"/>
      <c r="AN118" s="386"/>
      <c r="AO118" s="386"/>
      <c r="AP118" s="386"/>
      <c r="AQ118" s="386"/>
      <c r="AR118" s="386"/>
      <c r="AS118" s="386"/>
    </row>
    <row r="119" spans="1:45" s="4" customFormat="1" ht="127.5" x14ac:dyDescent="0.25">
      <c r="A119" s="87">
        <v>3</v>
      </c>
      <c r="B119" s="138">
        <v>30</v>
      </c>
      <c r="C119" s="88">
        <v>4</v>
      </c>
      <c r="D119" s="89"/>
      <c r="E119" s="89"/>
      <c r="F119" s="90" t="s">
        <v>1375</v>
      </c>
      <c r="G119" s="91" t="s">
        <v>156</v>
      </c>
      <c r="H119" s="91" t="s">
        <v>157</v>
      </c>
      <c r="I119" s="17" t="s">
        <v>158</v>
      </c>
      <c r="J119" s="92">
        <v>6.5000000000000002E-2</v>
      </c>
      <c r="K119" s="51"/>
      <c r="L119" s="90" t="s">
        <v>1376</v>
      </c>
      <c r="M119" s="116">
        <v>3.9E-2</v>
      </c>
      <c r="N119" s="116">
        <v>3.9E-2</v>
      </c>
      <c r="O119" s="116">
        <v>3.9E-2</v>
      </c>
      <c r="P119" s="116">
        <v>3.9E-2</v>
      </c>
      <c r="Q119" s="93">
        <f t="shared" ref="Q119:V119" si="25">Q123+Q127</f>
        <v>102400000</v>
      </c>
      <c r="R119" s="93">
        <f t="shared" si="25"/>
        <v>102400000</v>
      </c>
      <c r="S119" s="94">
        <f t="shared" si="25"/>
        <v>102400000</v>
      </c>
      <c r="T119" s="94">
        <f t="shared" si="25"/>
        <v>102400000</v>
      </c>
      <c r="U119" s="94">
        <f t="shared" si="25"/>
        <v>102400000</v>
      </c>
      <c r="V119" s="93">
        <f t="shared" si="25"/>
        <v>146000000</v>
      </c>
      <c r="W119" s="535" t="s">
        <v>161</v>
      </c>
      <c r="X119" s="56"/>
      <c r="Y119" s="83">
        <v>1</v>
      </c>
      <c r="Z119" s="386"/>
      <c r="AA119" s="386"/>
      <c r="AB119" s="386"/>
      <c r="AC119" s="386"/>
      <c r="AD119" s="386"/>
      <c r="AE119" s="386"/>
      <c r="AF119" s="386"/>
      <c r="AG119" s="386"/>
      <c r="AH119" s="386"/>
      <c r="AI119" s="386"/>
      <c r="AJ119" s="386"/>
      <c r="AK119" s="386"/>
      <c r="AL119" s="386"/>
      <c r="AM119" s="386"/>
      <c r="AN119" s="386"/>
      <c r="AO119" s="386"/>
      <c r="AP119" s="386"/>
      <c r="AQ119" s="386"/>
      <c r="AR119" s="386"/>
      <c r="AS119" s="386"/>
    </row>
    <row r="120" spans="1:45" s="4" customFormat="1" ht="102" x14ac:dyDescent="0.25">
      <c r="A120" s="95"/>
      <c r="B120" s="322"/>
      <c r="C120" s="96"/>
      <c r="D120" s="97"/>
      <c r="E120" s="97"/>
      <c r="F120" s="61"/>
      <c r="G120" s="98"/>
      <c r="H120" s="98"/>
      <c r="I120" s="17" t="s">
        <v>162</v>
      </c>
      <c r="J120" s="14" t="s">
        <v>163</v>
      </c>
      <c r="K120" s="57"/>
      <c r="L120" s="61"/>
      <c r="M120" s="199"/>
      <c r="N120" s="199"/>
      <c r="O120" s="199"/>
      <c r="P120" s="199"/>
      <c r="Q120" s="100"/>
      <c r="R120" s="100"/>
      <c r="S120" s="101"/>
      <c r="T120" s="101"/>
      <c r="U120" s="101"/>
      <c r="V120" s="100"/>
      <c r="W120" s="546"/>
      <c r="X120" s="60"/>
      <c r="Y120" s="83"/>
      <c r="Z120" s="386"/>
      <c r="AA120" s="386"/>
      <c r="AB120" s="386"/>
      <c r="AC120" s="386"/>
      <c r="AD120" s="386"/>
      <c r="AE120" s="386"/>
      <c r="AF120" s="386"/>
      <c r="AG120" s="386"/>
      <c r="AH120" s="386"/>
      <c r="AI120" s="386"/>
      <c r="AJ120" s="386"/>
      <c r="AK120" s="386"/>
      <c r="AL120" s="386"/>
      <c r="AM120" s="386"/>
      <c r="AN120" s="386"/>
      <c r="AO120" s="386"/>
      <c r="AP120" s="386"/>
      <c r="AQ120" s="386"/>
      <c r="AR120" s="386"/>
      <c r="AS120" s="386"/>
    </row>
    <row r="121" spans="1:45" s="4" customFormat="1" ht="76.5" x14ac:dyDescent="0.25">
      <c r="A121" s="95"/>
      <c r="B121" s="322"/>
      <c r="C121" s="96"/>
      <c r="D121" s="97"/>
      <c r="E121" s="97"/>
      <c r="F121" s="61"/>
      <c r="G121" s="98"/>
      <c r="H121" s="98"/>
      <c r="I121" s="17" t="s">
        <v>165</v>
      </c>
      <c r="J121" s="14" t="s">
        <v>166</v>
      </c>
      <c r="K121" s="57"/>
      <c r="L121" s="61"/>
      <c r="M121" s="199"/>
      <c r="N121" s="199"/>
      <c r="O121" s="199"/>
      <c r="P121" s="199"/>
      <c r="Q121" s="100"/>
      <c r="R121" s="100"/>
      <c r="S121" s="101"/>
      <c r="T121" s="101"/>
      <c r="U121" s="101"/>
      <c r="V121" s="100"/>
      <c r="W121" s="61"/>
      <c r="X121" s="60"/>
      <c r="Y121" s="83"/>
      <c r="Z121" s="386"/>
      <c r="AA121" s="386"/>
      <c r="AB121" s="386"/>
      <c r="AC121" s="386"/>
      <c r="AD121" s="386"/>
      <c r="AE121" s="386"/>
      <c r="AF121" s="386"/>
      <c r="AG121" s="386"/>
      <c r="AH121" s="386"/>
      <c r="AI121" s="386"/>
      <c r="AJ121" s="386"/>
      <c r="AK121" s="386"/>
      <c r="AL121" s="386"/>
      <c r="AM121" s="386"/>
      <c r="AN121" s="386"/>
      <c r="AO121" s="386"/>
      <c r="AP121" s="386"/>
      <c r="AQ121" s="386"/>
      <c r="AR121" s="386"/>
      <c r="AS121" s="386"/>
    </row>
    <row r="122" spans="1:45" s="4" customFormat="1" ht="89.25" x14ac:dyDescent="0.25">
      <c r="A122" s="118"/>
      <c r="B122" s="140"/>
      <c r="C122" s="119"/>
      <c r="D122" s="141"/>
      <c r="E122" s="141"/>
      <c r="F122" s="42"/>
      <c r="G122" s="43"/>
      <c r="H122" s="43"/>
      <c r="I122" s="17" t="s">
        <v>167</v>
      </c>
      <c r="J122" s="14" t="s">
        <v>168</v>
      </c>
      <c r="K122" s="41"/>
      <c r="L122" s="42"/>
      <c r="M122" s="121"/>
      <c r="N122" s="121"/>
      <c r="O122" s="121"/>
      <c r="P122" s="121"/>
      <c r="Q122" s="122"/>
      <c r="R122" s="122"/>
      <c r="S122" s="123"/>
      <c r="T122" s="123"/>
      <c r="U122" s="123"/>
      <c r="V122" s="122"/>
      <c r="W122" s="42"/>
      <c r="X122" s="50"/>
      <c r="Y122" s="83"/>
      <c r="Z122" s="386"/>
      <c r="AA122" s="386"/>
      <c r="AB122" s="386"/>
      <c r="AC122" s="386"/>
      <c r="AD122" s="386"/>
      <c r="AE122" s="386"/>
      <c r="AF122" s="386"/>
      <c r="AG122" s="386"/>
      <c r="AH122" s="386"/>
      <c r="AI122" s="386"/>
      <c r="AJ122" s="386"/>
      <c r="AK122" s="386"/>
      <c r="AL122" s="386"/>
      <c r="AM122" s="386"/>
      <c r="AN122" s="386"/>
      <c r="AO122" s="386"/>
      <c r="AP122" s="386"/>
      <c r="AQ122" s="386"/>
      <c r="AR122" s="386"/>
      <c r="AS122" s="386"/>
    </row>
    <row r="123" spans="1:45" s="4" customFormat="1" ht="76.5" x14ac:dyDescent="0.25">
      <c r="A123" s="70">
        <v>3</v>
      </c>
      <c r="B123" s="143">
        <v>30</v>
      </c>
      <c r="C123" s="71">
        <v>4</v>
      </c>
      <c r="D123" s="72">
        <v>2.02</v>
      </c>
      <c r="E123" s="67"/>
      <c r="F123" s="16" t="s">
        <v>1377</v>
      </c>
      <c r="G123" s="17"/>
      <c r="H123" s="17"/>
      <c r="I123" s="17"/>
      <c r="J123" s="14"/>
      <c r="K123" s="14"/>
      <c r="L123" s="16" t="s">
        <v>1378</v>
      </c>
      <c r="M123" s="14" t="s">
        <v>1379</v>
      </c>
      <c r="N123" s="14" t="s">
        <v>1379</v>
      </c>
      <c r="O123" s="14" t="s">
        <v>1379</v>
      </c>
      <c r="P123" s="14" t="s">
        <v>1379</v>
      </c>
      <c r="Q123" s="73">
        <f t="shared" ref="Q123:V123" si="26">SUM(Q124:Q126)</f>
        <v>102100000</v>
      </c>
      <c r="R123" s="73">
        <f t="shared" si="26"/>
        <v>102100000</v>
      </c>
      <c r="S123" s="74">
        <f t="shared" si="26"/>
        <v>102100000</v>
      </c>
      <c r="T123" s="74">
        <f t="shared" si="26"/>
        <v>102100000</v>
      </c>
      <c r="U123" s="74">
        <f t="shared" si="26"/>
        <v>102100000</v>
      </c>
      <c r="V123" s="73">
        <f t="shared" si="26"/>
        <v>128000000</v>
      </c>
      <c r="W123" s="392"/>
      <c r="X123" s="32"/>
      <c r="Y123" s="83">
        <v>2</v>
      </c>
      <c r="Z123" s="386"/>
      <c r="AA123" s="386"/>
      <c r="AB123" s="386"/>
      <c r="AC123" s="386"/>
      <c r="AD123" s="386"/>
      <c r="AE123" s="386"/>
      <c r="AF123" s="386"/>
      <c r="AG123" s="386"/>
      <c r="AH123" s="386"/>
      <c r="AI123" s="386"/>
      <c r="AJ123" s="386"/>
      <c r="AK123" s="386"/>
      <c r="AL123" s="386"/>
      <c r="AM123" s="386"/>
      <c r="AN123" s="386"/>
      <c r="AO123" s="386"/>
      <c r="AP123" s="386"/>
      <c r="AQ123" s="386"/>
      <c r="AR123" s="386"/>
      <c r="AS123" s="386"/>
    </row>
    <row r="124" spans="1:45" s="4" customFormat="1" ht="89.25" x14ac:dyDescent="0.25">
      <c r="A124" s="64">
        <v>3</v>
      </c>
      <c r="B124" s="85">
        <v>30</v>
      </c>
      <c r="C124" s="65">
        <v>4</v>
      </c>
      <c r="D124" s="66">
        <v>2.02</v>
      </c>
      <c r="E124" s="65">
        <v>1</v>
      </c>
      <c r="F124" s="67" t="s">
        <v>1380</v>
      </c>
      <c r="G124" s="67"/>
      <c r="H124" s="67"/>
      <c r="I124" s="67"/>
      <c r="J124" s="20"/>
      <c r="K124" s="20" t="s">
        <v>60</v>
      </c>
      <c r="L124" s="67" t="s">
        <v>1381</v>
      </c>
      <c r="M124" s="20" t="s">
        <v>763</v>
      </c>
      <c r="N124" s="20" t="s">
        <v>763</v>
      </c>
      <c r="O124" s="20" t="s">
        <v>763</v>
      </c>
      <c r="P124" s="20" t="s">
        <v>763</v>
      </c>
      <c r="Q124" s="68">
        <v>3900000</v>
      </c>
      <c r="R124" s="68">
        <v>3900000</v>
      </c>
      <c r="S124" s="69">
        <v>3900000</v>
      </c>
      <c r="T124" s="69">
        <v>3900000</v>
      </c>
      <c r="U124" s="69">
        <v>3900000</v>
      </c>
      <c r="V124" s="68">
        <v>18000000</v>
      </c>
      <c r="W124" s="392"/>
      <c r="X124" s="32" t="s">
        <v>107</v>
      </c>
      <c r="Y124" s="83">
        <v>3</v>
      </c>
      <c r="Z124" s="386"/>
      <c r="AA124" s="386"/>
      <c r="AB124" s="386"/>
      <c r="AC124" s="386"/>
      <c r="AD124" s="386"/>
      <c r="AE124" s="386"/>
      <c r="AF124" s="386"/>
      <c r="AG124" s="386"/>
      <c r="AH124" s="386"/>
      <c r="AI124" s="386"/>
      <c r="AJ124" s="386"/>
      <c r="AK124" s="386"/>
      <c r="AL124" s="386"/>
      <c r="AM124" s="386"/>
      <c r="AN124" s="386"/>
      <c r="AO124" s="386"/>
      <c r="AP124" s="386"/>
      <c r="AQ124" s="386"/>
      <c r="AR124" s="386"/>
      <c r="AS124" s="386"/>
    </row>
    <row r="125" spans="1:45" s="4" customFormat="1" ht="89.25" x14ac:dyDescent="0.25">
      <c r="A125" s="64">
        <v>3</v>
      </c>
      <c r="B125" s="85">
        <v>30</v>
      </c>
      <c r="C125" s="65">
        <v>4</v>
      </c>
      <c r="D125" s="66">
        <v>2.02</v>
      </c>
      <c r="E125" s="65">
        <v>2</v>
      </c>
      <c r="F125" s="67" t="s">
        <v>1382</v>
      </c>
      <c r="G125" s="67"/>
      <c r="H125" s="67"/>
      <c r="I125" s="67"/>
      <c r="J125" s="20"/>
      <c r="K125" s="20" t="s">
        <v>60</v>
      </c>
      <c r="L125" s="67" t="s">
        <v>1383</v>
      </c>
      <c r="M125" s="20" t="s">
        <v>763</v>
      </c>
      <c r="N125" s="20" t="s">
        <v>763</v>
      </c>
      <c r="O125" s="20" t="s">
        <v>763</v>
      </c>
      <c r="P125" s="20" t="s">
        <v>763</v>
      </c>
      <c r="Q125" s="68">
        <v>25000000</v>
      </c>
      <c r="R125" s="68">
        <v>25000000</v>
      </c>
      <c r="S125" s="69">
        <v>25000000</v>
      </c>
      <c r="T125" s="69">
        <v>25000000</v>
      </c>
      <c r="U125" s="69">
        <v>25000000</v>
      </c>
      <c r="V125" s="68">
        <v>25000000</v>
      </c>
      <c r="W125" s="392"/>
      <c r="X125" s="32" t="s">
        <v>107</v>
      </c>
      <c r="Y125" s="83">
        <v>3</v>
      </c>
      <c r="Z125" s="386"/>
      <c r="AA125" s="386"/>
      <c r="AB125" s="386"/>
      <c r="AC125" s="386"/>
      <c r="AD125" s="386"/>
      <c r="AE125" s="386"/>
      <c r="AF125" s="386"/>
      <c r="AG125" s="386"/>
      <c r="AH125" s="386"/>
      <c r="AI125" s="386"/>
      <c r="AJ125" s="386"/>
      <c r="AK125" s="386"/>
      <c r="AL125" s="386"/>
      <c r="AM125" s="386"/>
      <c r="AN125" s="386"/>
      <c r="AO125" s="386"/>
      <c r="AP125" s="386"/>
      <c r="AQ125" s="386"/>
      <c r="AR125" s="386"/>
      <c r="AS125" s="386"/>
    </row>
    <row r="126" spans="1:45" s="4" customFormat="1" ht="89.25" x14ac:dyDescent="0.25">
      <c r="A126" s="64">
        <v>3</v>
      </c>
      <c r="B126" s="85">
        <v>30</v>
      </c>
      <c r="C126" s="65">
        <v>4</v>
      </c>
      <c r="D126" s="66">
        <v>2.02</v>
      </c>
      <c r="E126" s="65">
        <v>3</v>
      </c>
      <c r="F126" s="67" t="s">
        <v>1384</v>
      </c>
      <c r="G126" s="67"/>
      <c r="H126" s="67"/>
      <c r="I126" s="67"/>
      <c r="J126" s="20"/>
      <c r="K126" s="20" t="s">
        <v>60</v>
      </c>
      <c r="L126" s="67" t="s">
        <v>1385</v>
      </c>
      <c r="M126" s="20" t="s">
        <v>763</v>
      </c>
      <c r="N126" s="20" t="s">
        <v>763</v>
      </c>
      <c r="O126" s="20" t="s">
        <v>763</v>
      </c>
      <c r="P126" s="20" t="s">
        <v>763</v>
      </c>
      <c r="Q126" s="68">
        <v>73200000</v>
      </c>
      <c r="R126" s="68">
        <v>73200000</v>
      </c>
      <c r="S126" s="69">
        <v>73200000</v>
      </c>
      <c r="T126" s="69">
        <v>73200000</v>
      </c>
      <c r="U126" s="69">
        <v>73200000</v>
      </c>
      <c r="V126" s="68">
        <v>85000000</v>
      </c>
      <c r="W126" s="392"/>
      <c r="X126" s="32" t="s">
        <v>107</v>
      </c>
      <c r="Y126" s="83">
        <v>3</v>
      </c>
      <c r="Z126" s="386"/>
      <c r="AA126" s="386"/>
      <c r="AB126" s="386"/>
      <c r="AC126" s="386"/>
      <c r="AD126" s="386"/>
      <c r="AE126" s="386"/>
      <c r="AF126" s="386"/>
      <c r="AG126" s="386"/>
      <c r="AH126" s="386"/>
      <c r="AI126" s="386"/>
      <c r="AJ126" s="386"/>
      <c r="AK126" s="386"/>
      <c r="AL126" s="386"/>
      <c r="AM126" s="386"/>
      <c r="AN126" s="386"/>
      <c r="AO126" s="386"/>
      <c r="AP126" s="386"/>
      <c r="AQ126" s="386"/>
      <c r="AR126" s="386"/>
      <c r="AS126" s="386"/>
    </row>
    <row r="127" spans="1:45" s="4" customFormat="1" ht="51" x14ac:dyDescent="0.25">
      <c r="A127" s="70">
        <v>3</v>
      </c>
      <c r="B127" s="143">
        <v>30</v>
      </c>
      <c r="C127" s="71">
        <v>4</v>
      </c>
      <c r="D127" s="72">
        <v>2.0299999999999998</v>
      </c>
      <c r="E127" s="67"/>
      <c r="F127" s="16" t="s">
        <v>1386</v>
      </c>
      <c r="G127" s="17"/>
      <c r="H127" s="17"/>
      <c r="I127" s="17"/>
      <c r="J127" s="14"/>
      <c r="K127" s="14"/>
      <c r="L127" s="16" t="s">
        <v>1387</v>
      </c>
      <c r="M127" s="14" t="s">
        <v>1388</v>
      </c>
      <c r="N127" s="14" t="s">
        <v>1388</v>
      </c>
      <c r="O127" s="14" t="s">
        <v>1388</v>
      </c>
      <c r="P127" s="14" t="s">
        <v>1388</v>
      </c>
      <c r="Q127" s="73">
        <f t="shared" ref="Q127:V127" si="27">SUM(Q128)</f>
        <v>300000</v>
      </c>
      <c r="R127" s="73">
        <f t="shared" si="27"/>
        <v>300000</v>
      </c>
      <c r="S127" s="74">
        <f t="shared" si="27"/>
        <v>300000</v>
      </c>
      <c r="T127" s="74">
        <f t="shared" si="27"/>
        <v>300000</v>
      </c>
      <c r="U127" s="74">
        <f t="shared" si="27"/>
        <v>300000</v>
      </c>
      <c r="V127" s="73">
        <f t="shared" si="27"/>
        <v>18000000</v>
      </c>
      <c r="W127" s="392"/>
      <c r="X127" s="32"/>
      <c r="Y127" s="83">
        <v>2</v>
      </c>
      <c r="Z127" s="386"/>
      <c r="AA127" s="386"/>
      <c r="AB127" s="386"/>
      <c r="AC127" s="386"/>
      <c r="AD127" s="386"/>
      <c r="AE127" s="386"/>
      <c r="AF127" s="386"/>
      <c r="AG127" s="386"/>
      <c r="AH127" s="386"/>
      <c r="AI127" s="386"/>
      <c r="AJ127" s="386"/>
      <c r="AK127" s="386"/>
      <c r="AL127" s="386"/>
      <c r="AM127" s="386"/>
      <c r="AN127" s="386"/>
      <c r="AO127" s="386"/>
      <c r="AP127" s="386"/>
      <c r="AQ127" s="386"/>
      <c r="AR127" s="386"/>
      <c r="AS127" s="386"/>
    </row>
    <row r="128" spans="1:45" s="4" customFormat="1" ht="89.25" x14ac:dyDescent="0.25">
      <c r="A128" s="64">
        <v>3</v>
      </c>
      <c r="B128" s="85">
        <v>30</v>
      </c>
      <c r="C128" s="65">
        <v>4</v>
      </c>
      <c r="D128" s="66">
        <v>2.0299999999999998</v>
      </c>
      <c r="E128" s="65">
        <v>3</v>
      </c>
      <c r="F128" s="67" t="s">
        <v>1389</v>
      </c>
      <c r="G128" s="67"/>
      <c r="H128" s="67"/>
      <c r="I128" s="67"/>
      <c r="J128" s="20"/>
      <c r="K128" s="20" t="s">
        <v>60</v>
      </c>
      <c r="L128" s="67" t="s">
        <v>1390</v>
      </c>
      <c r="M128" s="20" t="s">
        <v>763</v>
      </c>
      <c r="N128" s="20" t="s">
        <v>763</v>
      </c>
      <c r="O128" s="20" t="s">
        <v>763</v>
      </c>
      <c r="P128" s="20" t="s">
        <v>763</v>
      </c>
      <c r="Q128" s="68">
        <v>300000</v>
      </c>
      <c r="R128" s="68">
        <v>300000</v>
      </c>
      <c r="S128" s="69">
        <v>300000</v>
      </c>
      <c r="T128" s="69">
        <v>300000</v>
      </c>
      <c r="U128" s="69">
        <v>300000</v>
      </c>
      <c r="V128" s="68">
        <v>18000000</v>
      </c>
      <c r="W128" s="392"/>
      <c r="X128" s="32" t="s">
        <v>107</v>
      </c>
      <c r="Y128" s="83">
        <v>3</v>
      </c>
      <c r="Z128" s="386"/>
      <c r="AA128" s="386"/>
      <c r="AB128" s="386"/>
      <c r="AC128" s="386"/>
      <c r="AD128" s="386"/>
      <c r="AE128" s="386"/>
      <c r="AF128" s="386"/>
      <c r="AG128" s="386"/>
      <c r="AH128" s="386"/>
      <c r="AI128" s="386"/>
      <c r="AJ128" s="386"/>
      <c r="AK128" s="386"/>
      <c r="AL128" s="386"/>
      <c r="AM128" s="386"/>
      <c r="AN128" s="386"/>
      <c r="AO128" s="386"/>
      <c r="AP128" s="386"/>
      <c r="AQ128" s="386"/>
      <c r="AR128" s="386"/>
      <c r="AS128" s="386"/>
    </row>
    <row r="129" spans="1:45" s="4" customFormat="1" ht="127.5" x14ac:dyDescent="0.25">
      <c r="A129" s="87">
        <v>3</v>
      </c>
      <c r="B129" s="138">
        <v>30</v>
      </c>
      <c r="C129" s="88">
        <v>5</v>
      </c>
      <c r="D129" s="89"/>
      <c r="E129" s="89"/>
      <c r="F129" s="90" t="s">
        <v>1391</v>
      </c>
      <c r="G129" s="91" t="s">
        <v>156</v>
      </c>
      <c r="H129" s="91" t="s">
        <v>157</v>
      </c>
      <c r="I129" s="17" t="s">
        <v>158</v>
      </c>
      <c r="J129" s="92">
        <v>6.5000000000000002E-2</v>
      </c>
      <c r="K129" s="51"/>
      <c r="L129" s="90" t="s">
        <v>1392</v>
      </c>
      <c r="M129" s="51" t="s">
        <v>1393</v>
      </c>
      <c r="N129" s="51" t="s">
        <v>1393</v>
      </c>
      <c r="O129" s="51" t="s">
        <v>1393</v>
      </c>
      <c r="P129" s="51" t="s">
        <v>1393</v>
      </c>
      <c r="Q129" s="93">
        <f t="shared" ref="Q129:V129" si="28">Q133</f>
        <v>123500000</v>
      </c>
      <c r="R129" s="93">
        <f t="shared" si="28"/>
        <v>123500000</v>
      </c>
      <c r="S129" s="94">
        <f t="shared" si="28"/>
        <v>123500000</v>
      </c>
      <c r="T129" s="94">
        <f t="shared" si="28"/>
        <v>123500000</v>
      </c>
      <c r="U129" s="94">
        <f t="shared" si="28"/>
        <v>123500000</v>
      </c>
      <c r="V129" s="93">
        <f t="shared" si="28"/>
        <v>185300000</v>
      </c>
      <c r="W129" s="535" t="s">
        <v>161</v>
      </c>
      <c r="X129" s="56"/>
      <c r="Y129" s="83">
        <v>1</v>
      </c>
      <c r="Z129" s="386"/>
      <c r="AA129" s="386"/>
      <c r="AB129" s="386"/>
      <c r="AC129" s="386"/>
      <c r="AD129" s="386"/>
      <c r="AE129" s="386"/>
      <c r="AF129" s="386"/>
      <c r="AG129" s="386"/>
      <c r="AH129" s="386"/>
      <c r="AI129" s="386"/>
      <c r="AJ129" s="386"/>
      <c r="AK129" s="386"/>
      <c r="AL129" s="386"/>
      <c r="AM129" s="386"/>
      <c r="AN129" s="386"/>
      <c r="AO129" s="386"/>
      <c r="AP129" s="386"/>
      <c r="AQ129" s="386"/>
      <c r="AR129" s="386"/>
      <c r="AS129" s="386"/>
    </row>
    <row r="130" spans="1:45" s="4" customFormat="1" ht="102" x14ac:dyDescent="0.25">
      <c r="A130" s="95"/>
      <c r="B130" s="322"/>
      <c r="C130" s="96"/>
      <c r="D130" s="97"/>
      <c r="E130" s="97"/>
      <c r="F130" s="61"/>
      <c r="G130" s="98"/>
      <c r="H130" s="98"/>
      <c r="I130" s="17" t="s">
        <v>162</v>
      </c>
      <c r="J130" s="14" t="s">
        <v>163</v>
      </c>
      <c r="K130" s="57"/>
      <c r="L130" s="61"/>
      <c r="M130" s="57"/>
      <c r="N130" s="57"/>
      <c r="O130" s="57"/>
      <c r="P130" s="57"/>
      <c r="Q130" s="100"/>
      <c r="R130" s="100"/>
      <c r="S130" s="101"/>
      <c r="T130" s="101"/>
      <c r="U130" s="101"/>
      <c r="V130" s="100"/>
      <c r="W130" s="546"/>
      <c r="X130" s="60"/>
      <c r="Y130" s="83"/>
      <c r="Z130" s="386"/>
      <c r="AA130" s="386"/>
      <c r="AB130" s="386"/>
      <c r="AC130" s="386"/>
      <c r="AD130" s="386"/>
      <c r="AE130" s="386"/>
      <c r="AF130" s="386"/>
      <c r="AG130" s="386"/>
      <c r="AH130" s="386"/>
      <c r="AI130" s="386"/>
      <c r="AJ130" s="386"/>
      <c r="AK130" s="386"/>
      <c r="AL130" s="386"/>
      <c r="AM130" s="386"/>
      <c r="AN130" s="386"/>
      <c r="AO130" s="386"/>
      <c r="AP130" s="386"/>
      <c r="AQ130" s="386"/>
      <c r="AR130" s="386"/>
      <c r="AS130" s="386"/>
    </row>
    <row r="131" spans="1:45" s="4" customFormat="1" ht="76.5" x14ac:dyDescent="0.25">
      <c r="A131" s="95"/>
      <c r="B131" s="322"/>
      <c r="C131" s="96"/>
      <c r="D131" s="97"/>
      <c r="E131" s="97"/>
      <c r="F131" s="61"/>
      <c r="G131" s="98"/>
      <c r="H131" s="98"/>
      <c r="I131" s="17" t="s">
        <v>165</v>
      </c>
      <c r="J131" s="14" t="s">
        <v>166</v>
      </c>
      <c r="K131" s="57"/>
      <c r="L131" s="61"/>
      <c r="M131" s="57"/>
      <c r="N131" s="57"/>
      <c r="O131" s="57"/>
      <c r="P131" s="57"/>
      <c r="Q131" s="100"/>
      <c r="R131" s="100"/>
      <c r="S131" s="101"/>
      <c r="T131" s="101"/>
      <c r="U131" s="101"/>
      <c r="V131" s="100"/>
      <c r="W131" s="61"/>
      <c r="X131" s="60"/>
      <c r="Y131" s="83"/>
      <c r="Z131" s="386"/>
      <c r="AA131" s="386"/>
      <c r="AB131" s="386"/>
      <c r="AC131" s="386"/>
      <c r="AD131" s="386"/>
      <c r="AE131" s="386"/>
      <c r="AF131" s="386"/>
      <c r="AG131" s="386"/>
      <c r="AH131" s="386"/>
      <c r="AI131" s="386"/>
      <c r="AJ131" s="386"/>
      <c r="AK131" s="386"/>
      <c r="AL131" s="386"/>
      <c r="AM131" s="386"/>
      <c r="AN131" s="386"/>
      <c r="AO131" s="386"/>
      <c r="AP131" s="386"/>
      <c r="AQ131" s="386"/>
      <c r="AR131" s="386"/>
      <c r="AS131" s="386"/>
    </row>
    <row r="132" spans="1:45" s="4" customFormat="1" ht="89.25" x14ac:dyDescent="0.25">
      <c r="A132" s="118"/>
      <c r="B132" s="140"/>
      <c r="C132" s="119"/>
      <c r="D132" s="141"/>
      <c r="E132" s="141"/>
      <c r="F132" s="42"/>
      <c r="G132" s="43"/>
      <c r="H132" s="43"/>
      <c r="I132" s="17" t="s">
        <v>167</v>
      </c>
      <c r="J132" s="14" t="s">
        <v>168</v>
      </c>
      <c r="K132" s="41"/>
      <c r="L132" s="42"/>
      <c r="M132" s="41"/>
      <c r="N132" s="41"/>
      <c r="O132" s="41"/>
      <c r="P132" s="41"/>
      <c r="Q132" s="122"/>
      <c r="R132" s="122"/>
      <c r="S132" s="123"/>
      <c r="T132" s="123"/>
      <c r="U132" s="123"/>
      <c r="V132" s="122"/>
      <c r="W132" s="42"/>
      <c r="X132" s="50"/>
      <c r="Y132" s="83"/>
      <c r="Z132" s="386"/>
      <c r="AA132" s="386"/>
      <c r="AB132" s="386"/>
      <c r="AC132" s="386"/>
      <c r="AD132" s="386"/>
      <c r="AE132" s="386"/>
      <c r="AF132" s="386"/>
      <c r="AG132" s="386"/>
      <c r="AH132" s="386"/>
      <c r="AI132" s="386"/>
      <c r="AJ132" s="386"/>
      <c r="AK132" s="386"/>
      <c r="AL132" s="386"/>
      <c r="AM132" s="386"/>
      <c r="AN132" s="386"/>
      <c r="AO132" s="386"/>
      <c r="AP132" s="386"/>
      <c r="AQ132" s="386"/>
      <c r="AR132" s="386"/>
      <c r="AS132" s="386"/>
    </row>
    <row r="133" spans="1:45" s="4" customFormat="1" ht="76.5" x14ac:dyDescent="0.25">
      <c r="A133" s="70">
        <v>3</v>
      </c>
      <c r="B133" s="143">
        <v>30</v>
      </c>
      <c r="C133" s="71">
        <v>5</v>
      </c>
      <c r="D133" s="72">
        <v>2.0099999999999998</v>
      </c>
      <c r="E133" s="67"/>
      <c r="F133" s="16" t="s">
        <v>1394</v>
      </c>
      <c r="G133" s="17"/>
      <c r="H133" s="17"/>
      <c r="I133" s="17"/>
      <c r="J133" s="14"/>
      <c r="K133" s="14"/>
      <c r="L133" s="16" t="s">
        <v>1395</v>
      </c>
      <c r="M133" s="14" t="s">
        <v>1396</v>
      </c>
      <c r="N133" s="14" t="s">
        <v>1396</v>
      </c>
      <c r="O133" s="14" t="s">
        <v>1396</v>
      </c>
      <c r="P133" s="14" t="s">
        <v>1396</v>
      </c>
      <c r="Q133" s="73">
        <f t="shared" ref="Q133:V133" si="29">SUM(Q134:Q135)</f>
        <v>123500000</v>
      </c>
      <c r="R133" s="73">
        <f t="shared" si="29"/>
        <v>123500000</v>
      </c>
      <c r="S133" s="74">
        <f t="shared" si="29"/>
        <v>123500000</v>
      </c>
      <c r="T133" s="74">
        <f t="shared" si="29"/>
        <v>123500000</v>
      </c>
      <c r="U133" s="74">
        <f t="shared" si="29"/>
        <v>123500000</v>
      </c>
      <c r="V133" s="73">
        <f t="shared" si="29"/>
        <v>185300000</v>
      </c>
      <c r="W133" s="392"/>
      <c r="X133" s="32"/>
      <c r="Y133" s="83">
        <v>2</v>
      </c>
      <c r="Z133" s="386"/>
      <c r="AA133" s="386"/>
      <c r="AB133" s="386"/>
      <c r="AC133" s="386"/>
      <c r="AD133" s="386"/>
      <c r="AE133" s="386"/>
      <c r="AF133" s="386"/>
      <c r="AG133" s="386"/>
      <c r="AH133" s="386"/>
      <c r="AI133" s="386"/>
      <c r="AJ133" s="386"/>
      <c r="AK133" s="386"/>
      <c r="AL133" s="386"/>
      <c r="AM133" s="386"/>
      <c r="AN133" s="386"/>
      <c r="AO133" s="386"/>
      <c r="AP133" s="386"/>
      <c r="AQ133" s="386"/>
      <c r="AR133" s="386"/>
      <c r="AS133" s="386"/>
    </row>
    <row r="134" spans="1:45" s="4" customFormat="1" ht="89.25" x14ac:dyDescent="0.25">
      <c r="A134" s="64">
        <v>3</v>
      </c>
      <c r="B134" s="85">
        <v>30</v>
      </c>
      <c r="C134" s="65">
        <v>5</v>
      </c>
      <c r="D134" s="66">
        <v>2.0099999999999998</v>
      </c>
      <c r="E134" s="65">
        <v>2</v>
      </c>
      <c r="F134" s="67" t="s">
        <v>1397</v>
      </c>
      <c r="G134" s="67"/>
      <c r="H134" s="67"/>
      <c r="I134" s="67"/>
      <c r="J134" s="20"/>
      <c r="K134" s="20" t="s">
        <v>60</v>
      </c>
      <c r="L134" s="67" t="s">
        <v>1398</v>
      </c>
      <c r="M134" s="20" t="s">
        <v>1399</v>
      </c>
      <c r="N134" s="20" t="s">
        <v>1399</v>
      </c>
      <c r="O134" s="20" t="s">
        <v>1399</v>
      </c>
      <c r="P134" s="20" t="s">
        <v>1399</v>
      </c>
      <c r="Q134" s="68">
        <v>78500000</v>
      </c>
      <c r="R134" s="68">
        <v>78500000</v>
      </c>
      <c r="S134" s="69">
        <v>78500000</v>
      </c>
      <c r="T134" s="69">
        <v>78500000</v>
      </c>
      <c r="U134" s="69">
        <v>78500000</v>
      </c>
      <c r="V134" s="68">
        <v>120050000</v>
      </c>
      <c r="W134" s="392"/>
      <c r="X134" s="32" t="s">
        <v>107</v>
      </c>
      <c r="Y134" s="83">
        <v>3</v>
      </c>
      <c r="Z134" s="386"/>
      <c r="AA134" s="386"/>
      <c r="AB134" s="386"/>
      <c r="AC134" s="386"/>
      <c r="AD134" s="386"/>
      <c r="AE134" s="386"/>
      <c r="AF134" s="386"/>
      <c r="AG134" s="386"/>
      <c r="AH134" s="386"/>
      <c r="AI134" s="386"/>
      <c r="AJ134" s="386"/>
      <c r="AK134" s="386"/>
      <c r="AL134" s="386"/>
      <c r="AM134" s="386"/>
      <c r="AN134" s="386"/>
      <c r="AO134" s="386"/>
      <c r="AP134" s="386"/>
      <c r="AQ134" s="386"/>
      <c r="AR134" s="386"/>
      <c r="AS134" s="386"/>
    </row>
    <row r="135" spans="1:45" s="4" customFormat="1" ht="89.25" x14ac:dyDescent="0.25">
      <c r="A135" s="64">
        <v>3</v>
      </c>
      <c r="B135" s="85">
        <v>30</v>
      </c>
      <c r="C135" s="65">
        <v>5</v>
      </c>
      <c r="D135" s="66">
        <v>2.0099999999999998</v>
      </c>
      <c r="E135" s="65">
        <v>3</v>
      </c>
      <c r="F135" s="67" t="s">
        <v>1400</v>
      </c>
      <c r="G135" s="67"/>
      <c r="H135" s="67"/>
      <c r="I135" s="67"/>
      <c r="J135" s="20"/>
      <c r="K135" s="20" t="s">
        <v>60</v>
      </c>
      <c r="L135" s="67" t="s">
        <v>1401</v>
      </c>
      <c r="M135" s="20" t="s">
        <v>1399</v>
      </c>
      <c r="N135" s="20" t="s">
        <v>1399</v>
      </c>
      <c r="O135" s="20" t="s">
        <v>1399</v>
      </c>
      <c r="P135" s="20" t="s">
        <v>1399</v>
      </c>
      <c r="Q135" s="68">
        <v>45000000</v>
      </c>
      <c r="R135" s="68">
        <v>45000000</v>
      </c>
      <c r="S135" s="69">
        <v>45000000</v>
      </c>
      <c r="T135" s="69">
        <v>45000000</v>
      </c>
      <c r="U135" s="69">
        <v>45000000</v>
      </c>
      <c r="V135" s="68">
        <v>65250000</v>
      </c>
      <c r="W135" s="392"/>
      <c r="X135" s="32" t="s">
        <v>107</v>
      </c>
      <c r="Y135" s="83">
        <v>3</v>
      </c>
      <c r="Z135" s="386"/>
      <c r="AA135" s="386"/>
      <c r="AB135" s="386"/>
      <c r="AC135" s="386"/>
      <c r="AD135" s="386"/>
      <c r="AE135" s="386"/>
      <c r="AF135" s="386"/>
      <c r="AG135" s="386"/>
      <c r="AH135" s="386"/>
      <c r="AI135" s="386"/>
      <c r="AJ135" s="386"/>
      <c r="AK135" s="386"/>
      <c r="AL135" s="386"/>
      <c r="AM135" s="386"/>
      <c r="AN135" s="386"/>
      <c r="AO135" s="386"/>
      <c r="AP135" s="386"/>
      <c r="AQ135" s="386"/>
      <c r="AR135" s="386"/>
      <c r="AS135" s="386"/>
    </row>
    <row r="136" spans="1:45" s="4" customFormat="1" ht="127.5" x14ac:dyDescent="0.25">
      <c r="A136" s="87">
        <v>3</v>
      </c>
      <c r="B136" s="138">
        <v>30</v>
      </c>
      <c r="C136" s="88">
        <v>6</v>
      </c>
      <c r="D136" s="89"/>
      <c r="E136" s="89"/>
      <c r="F136" s="90" t="s">
        <v>1402</v>
      </c>
      <c r="G136" s="91" t="s">
        <v>156</v>
      </c>
      <c r="H136" s="91" t="s">
        <v>157</v>
      </c>
      <c r="I136" s="17" t="s">
        <v>158</v>
      </c>
      <c r="J136" s="92">
        <v>6.5000000000000002E-2</v>
      </c>
      <c r="K136" s="51"/>
      <c r="L136" s="90" t="s">
        <v>1403</v>
      </c>
      <c r="M136" s="99">
        <v>1</v>
      </c>
      <c r="N136" s="99">
        <v>1</v>
      </c>
      <c r="O136" s="99">
        <v>1</v>
      </c>
      <c r="P136" s="99">
        <v>1</v>
      </c>
      <c r="Q136" s="93">
        <f t="shared" ref="Q136:V136" si="30">Q140</f>
        <v>163592000</v>
      </c>
      <c r="R136" s="93">
        <f t="shared" si="30"/>
        <v>163592000</v>
      </c>
      <c r="S136" s="94">
        <f t="shared" si="30"/>
        <v>163592000</v>
      </c>
      <c r="T136" s="94">
        <f t="shared" si="30"/>
        <v>163592000</v>
      </c>
      <c r="U136" s="94">
        <f t="shared" si="30"/>
        <v>163592000</v>
      </c>
      <c r="V136" s="93">
        <f t="shared" si="30"/>
        <v>179951200</v>
      </c>
      <c r="W136" s="535" t="s">
        <v>161</v>
      </c>
      <c r="X136" s="56"/>
      <c r="Y136" s="83">
        <v>1</v>
      </c>
      <c r="Z136" s="386"/>
      <c r="AA136" s="386"/>
      <c r="AB136" s="386"/>
      <c r="AC136" s="386"/>
      <c r="AD136" s="386"/>
      <c r="AE136" s="386"/>
      <c r="AF136" s="386"/>
      <c r="AG136" s="386"/>
      <c r="AH136" s="386"/>
      <c r="AI136" s="386"/>
      <c r="AJ136" s="386"/>
      <c r="AK136" s="386"/>
      <c r="AL136" s="386"/>
      <c r="AM136" s="386"/>
      <c r="AN136" s="386"/>
      <c r="AO136" s="386"/>
      <c r="AP136" s="386"/>
      <c r="AQ136" s="386"/>
      <c r="AR136" s="386"/>
      <c r="AS136" s="386"/>
    </row>
    <row r="137" spans="1:45" s="4" customFormat="1" ht="102" x14ac:dyDescent="0.25">
      <c r="A137" s="95"/>
      <c r="B137" s="322"/>
      <c r="C137" s="96"/>
      <c r="D137" s="97"/>
      <c r="E137" s="97"/>
      <c r="F137" s="61"/>
      <c r="G137" s="98"/>
      <c r="H137" s="98"/>
      <c r="I137" s="17" t="s">
        <v>162</v>
      </c>
      <c r="J137" s="14" t="s">
        <v>163</v>
      </c>
      <c r="K137" s="57"/>
      <c r="L137" s="61"/>
      <c r="M137" s="102"/>
      <c r="N137" s="102"/>
      <c r="O137" s="102"/>
      <c r="P137" s="102"/>
      <c r="Q137" s="100"/>
      <c r="R137" s="100"/>
      <c r="S137" s="101"/>
      <c r="T137" s="101"/>
      <c r="U137" s="101"/>
      <c r="V137" s="100"/>
      <c r="W137" s="546"/>
      <c r="X137" s="60"/>
      <c r="Y137" s="83"/>
      <c r="Z137" s="386"/>
      <c r="AA137" s="386"/>
      <c r="AB137" s="386"/>
      <c r="AC137" s="386"/>
      <c r="AD137" s="386"/>
      <c r="AE137" s="386"/>
      <c r="AF137" s="386"/>
      <c r="AG137" s="386"/>
      <c r="AH137" s="386"/>
      <c r="AI137" s="386"/>
      <c r="AJ137" s="386"/>
      <c r="AK137" s="386"/>
      <c r="AL137" s="386"/>
      <c r="AM137" s="386"/>
      <c r="AN137" s="386"/>
      <c r="AO137" s="386"/>
      <c r="AP137" s="386"/>
      <c r="AQ137" s="386"/>
      <c r="AR137" s="386"/>
      <c r="AS137" s="386"/>
    </row>
    <row r="138" spans="1:45" s="4" customFormat="1" ht="76.5" x14ac:dyDescent="0.25">
      <c r="A138" s="95"/>
      <c r="B138" s="322"/>
      <c r="C138" s="96"/>
      <c r="D138" s="97"/>
      <c r="E138" s="97"/>
      <c r="F138" s="61"/>
      <c r="G138" s="98"/>
      <c r="H138" s="98"/>
      <c r="I138" s="17" t="s">
        <v>165</v>
      </c>
      <c r="J138" s="14" t="s">
        <v>166</v>
      </c>
      <c r="K138" s="57"/>
      <c r="L138" s="61"/>
      <c r="M138" s="102"/>
      <c r="N138" s="102"/>
      <c r="O138" s="102"/>
      <c r="P138" s="102"/>
      <c r="Q138" s="100"/>
      <c r="R138" s="100"/>
      <c r="S138" s="101"/>
      <c r="T138" s="101"/>
      <c r="U138" s="101"/>
      <c r="V138" s="100"/>
      <c r="W138" s="61"/>
      <c r="X138" s="60"/>
      <c r="Y138" s="83"/>
      <c r="Z138" s="386"/>
      <c r="AA138" s="386"/>
      <c r="AB138" s="386"/>
      <c r="AC138" s="386"/>
      <c r="AD138" s="386"/>
      <c r="AE138" s="386"/>
      <c r="AF138" s="386"/>
      <c r="AG138" s="386"/>
      <c r="AH138" s="386"/>
      <c r="AI138" s="386"/>
      <c r="AJ138" s="386"/>
      <c r="AK138" s="386"/>
      <c r="AL138" s="386"/>
      <c r="AM138" s="386"/>
      <c r="AN138" s="386"/>
      <c r="AO138" s="386"/>
      <c r="AP138" s="386"/>
      <c r="AQ138" s="386"/>
      <c r="AR138" s="386"/>
      <c r="AS138" s="386"/>
    </row>
    <row r="139" spans="1:45" s="4" customFormat="1" ht="89.25" x14ac:dyDescent="0.25">
      <c r="A139" s="118"/>
      <c r="B139" s="140"/>
      <c r="C139" s="119"/>
      <c r="D139" s="141"/>
      <c r="E139" s="141"/>
      <c r="F139" s="42"/>
      <c r="G139" s="43"/>
      <c r="H139" s="43"/>
      <c r="I139" s="17" t="s">
        <v>167</v>
      </c>
      <c r="J139" s="14" t="s">
        <v>168</v>
      </c>
      <c r="K139" s="41"/>
      <c r="L139" s="42"/>
      <c r="M139" s="44"/>
      <c r="N139" s="44"/>
      <c r="O139" s="44"/>
      <c r="P139" s="44"/>
      <c r="Q139" s="122"/>
      <c r="R139" s="122"/>
      <c r="S139" s="123"/>
      <c r="T139" s="123"/>
      <c r="U139" s="123"/>
      <c r="V139" s="122"/>
      <c r="W139" s="42"/>
      <c r="X139" s="50"/>
      <c r="Y139" s="83"/>
      <c r="Z139" s="386"/>
      <c r="AA139" s="386"/>
      <c r="AB139" s="386"/>
      <c r="AC139" s="386"/>
      <c r="AD139" s="386"/>
      <c r="AE139" s="386"/>
      <c r="AF139" s="386"/>
      <c r="AG139" s="386"/>
      <c r="AH139" s="386"/>
      <c r="AI139" s="386"/>
      <c r="AJ139" s="386"/>
      <c r="AK139" s="386"/>
      <c r="AL139" s="386"/>
      <c r="AM139" s="386"/>
      <c r="AN139" s="386"/>
      <c r="AO139" s="386"/>
      <c r="AP139" s="386"/>
      <c r="AQ139" s="386"/>
      <c r="AR139" s="386"/>
      <c r="AS139" s="386"/>
    </row>
    <row r="140" spans="1:45" s="4" customFormat="1" ht="38.25" x14ac:dyDescent="0.25">
      <c r="A140" s="70">
        <v>3</v>
      </c>
      <c r="B140" s="143">
        <v>30</v>
      </c>
      <c r="C140" s="71">
        <v>6</v>
      </c>
      <c r="D140" s="72">
        <v>2.0099999999999998</v>
      </c>
      <c r="E140" s="67"/>
      <c r="F140" s="16" t="s">
        <v>1404</v>
      </c>
      <c r="G140" s="17"/>
      <c r="H140" s="17"/>
      <c r="I140" s="17"/>
      <c r="J140" s="14"/>
      <c r="K140" s="14"/>
      <c r="L140" s="16" t="s">
        <v>1405</v>
      </c>
      <c r="M140" s="14" t="s">
        <v>1396</v>
      </c>
      <c r="N140" s="14" t="s">
        <v>1396</v>
      </c>
      <c r="O140" s="14" t="s">
        <v>1396</v>
      </c>
      <c r="P140" s="14" t="s">
        <v>1396</v>
      </c>
      <c r="Q140" s="73">
        <f t="shared" ref="Q140:V140" si="31">SUM(Q141:Q142)</f>
        <v>163592000</v>
      </c>
      <c r="R140" s="73">
        <f t="shared" si="31"/>
        <v>163592000</v>
      </c>
      <c r="S140" s="74">
        <f t="shared" si="31"/>
        <v>163592000</v>
      </c>
      <c r="T140" s="74">
        <f t="shared" si="31"/>
        <v>163592000</v>
      </c>
      <c r="U140" s="74">
        <f t="shared" si="31"/>
        <v>163592000</v>
      </c>
      <c r="V140" s="73">
        <f t="shared" si="31"/>
        <v>179951200</v>
      </c>
      <c r="W140" s="392"/>
      <c r="X140" s="32"/>
      <c r="Y140" s="83">
        <v>2</v>
      </c>
      <c r="Z140" s="386"/>
      <c r="AA140" s="386"/>
      <c r="AB140" s="386"/>
      <c r="AC140" s="386"/>
      <c r="AD140" s="386"/>
      <c r="AE140" s="386"/>
      <c r="AF140" s="386"/>
      <c r="AG140" s="386"/>
      <c r="AH140" s="386"/>
      <c r="AI140" s="386"/>
      <c r="AJ140" s="386"/>
      <c r="AK140" s="386"/>
      <c r="AL140" s="386"/>
      <c r="AM140" s="386"/>
      <c r="AN140" s="386"/>
      <c r="AO140" s="386"/>
      <c r="AP140" s="386"/>
      <c r="AQ140" s="386"/>
      <c r="AR140" s="386"/>
      <c r="AS140" s="386"/>
    </row>
    <row r="141" spans="1:45" s="4" customFormat="1" ht="89.25" x14ac:dyDescent="0.25">
      <c r="A141" s="64">
        <v>3</v>
      </c>
      <c r="B141" s="85">
        <v>30</v>
      </c>
      <c r="C141" s="65">
        <v>6</v>
      </c>
      <c r="D141" s="66">
        <v>2.0099999999999998</v>
      </c>
      <c r="E141" s="65">
        <v>1</v>
      </c>
      <c r="F141" s="67" t="s">
        <v>1406</v>
      </c>
      <c r="G141" s="67"/>
      <c r="H141" s="67"/>
      <c r="I141" s="67"/>
      <c r="J141" s="20"/>
      <c r="K141" s="20" t="s">
        <v>60</v>
      </c>
      <c r="L141" s="67" t="s">
        <v>1407</v>
      </c>
      <c r="M141" s="20" t="s">
        <v>1408</v>
      </c>
      <c r="N141" s="20" t="s">
        <v>1408</v>
      </c>
      <c r="O141" s="20" t="s">
        <v>1408</v>
      </c>
      <c r="P141" s="20" t="s">
        <v>1408</v>
      </c>
      <c r="Q141" s="68">
        <v>101832000</v>
      </c>
      <c r="R141" s="68">
        <v>101832000</v>
      </c>
      <c r="S141" s="69">
        <v>101832000</v>
      </c>
      <c r="T141" s="69">
        <v>101832000</v>
      </c>
      <c r="U141" s="69">
        <v>101832000</v>
      </c>
      <c r="V141" s="68">
        <v>112015200</v>
      </c>
      <c r="W141" s="392"/>
      <c r="X141" s="32" t="s">
        <v>107</v>
      </c>
      <c r="Y141" s="83">
        <v>3</v>
      </c>
      <c r="Z141" s="386"/>
      <c r="AA141" s="386"/>
      <c r="AB141" s="386"/>
      <c r="AC141" s="386"/>
      <c r="AD141" s="386"/>
      <c r="AE141" s="386"/>
      <c r="AF141" s="386"/>
      <c r="AG141" s="386"/>
      <c r="AH141" s="386"/>
      <c r="AI141" s="386"/>
      <c r="AJ141" s="386"/>
      <c r="AK141" s="386"/>
      <c r="AL141" s="386"/>
      <c r="AM141" s="386"/>
      <c r="AN141" s="386"/>
      <c r="AO141" s="386"/>
      <c r="AP141" s="386"/>
      <c r="AQ141" s="386"/>
      <c r="AR141" s="386"/>
      <c r="AS141" s="386"/>
    </row>
    <row r="142" spans="1:45" s="4" customFormat="1" ht="89.25" x14ac:dyDescent="0.25">
      <c r="A142" s="64">
        <v>3</v>
      </c>
      <c r="B142" s="85">
        <v>30</v>
      </c>
      <c r="C142" s="65">
        <v>6</v>
      </c>
      <c r="D142" s="66">
        <v>2.0099999999999998</v>
      </c>
      <c r="E142" s="65">
        <v>2</v>
      </c>
      <c r="F142" s="67" t="s">
        <v>1409</v>
      </c>
      <c r="G142" s="89"/>
      <c r="H142" s="89"/>
      <c r="I142" s="89"/>
      <c r="J142" s="109"/>
      <c r="K142" s="109" t="s">
        <v>60</v>
      </c>
      <c r="L142" s="89" t="s">
        <v>1410</v>
      </c>
      <c r="M142" s="109" t="s">
        <v>1313</v>
      </c>
      <c r="N142" s="109" t="s">
        <v>1313</v>
      </c>
      <c r="O142" s="109" t="s">
        <v>1313</v>
      </c>
      <c r="P142" s="109" t="s">
        <v>1313</v>
      </c>
      <c r="Q142" s="174">
        <v>61760000</v>
      </c>
      <c r="R142" s="174">
        <v>61760000</v>
      </c>
      <c r="S142" s="204">
        <v>61760000</v>
      </c>
      <c r="T142" s="204">
        <v>61760000</v>
      </c>
      <c r="U142" s="204">
        <v>61760000</v>
      </c>
      <c r="V142" s="68">
        <v>67936000</v>
      </c>
      <c r="W142" s="392"/>
      <c r="X142" s="32" t="s">
        <v>107</v>
      </c>
      <c r="Y142" s="83">
        <v>3</v>
      </c>
      <c r="Z142" s="386"/>
      <c r="AA142" s="386"/>
      <c r="AB142" s="386"/>
      <c r="AC142" s="386"/>
      <c r="AD142" s="386"/>
      <c r="AE142" s="386"/>
      <c r="AF142" s="386"/>
      <c r="AG142" s="386"/>
      <c r="AH142" s="386"/>
      <c r="AI142" s="386"/>
      <c r="AJ142" s="386"/>
      <c r="AK142" s="386"/>
      <c r="AL142" s="386"/>
      <c r="AM142" s="386"/>
      <c r="AN142" s="386"/>
      <c r="AO142" s="386"/>
      <c r="AP142" s="386"/>
      <c r="AQ142" s="386"/>
      <c r="AR142" s="386"/>
      <c r="AS142" s="386"/>
    </row>
    <row r="143" spans="1:45" s="4" customFormat="1" ht="127.5" x14ac:dyDescent="0.25">
      <c r="A143" s="64"/>
      <c r="B143" s="85"/>
      <c r="C143" s="65"/>
      <c r="D143" s="66"/>
      <c r="E143" s="65"/>
      <c r="F143" s="16" t="s">
        <v>1411</v>
      </c>
      <c r="G143" s="17" t="s">
        <v>1042</v>
      </c>
      <c r="H143" s="17" t="s">
        <v>157</v>
      </c>
      <c r="I143" s="17" t="s">
        <v>158</v>
      </c>
      <c r="J143" s="14" t="s">
        <v>1412</v>
      </c>
      <c r="K143" s="20"/>
      <c r="L143" s="17" t="s">
        <v>1413</v>
      </c>
      <c r="M143" s="186" t="s">
        <v>194</v>
      </c>
      <c r="N143" s="186" t="s">
        <v>194</v>
      </c>
      <c r="O143" s="186" t="s">
        <v>194</v>
      </c>
      <c r="P143" s="186" t="s">
        <v>194</v>
      </c>
      <c r="Q143" s="73">
        <f t="shared" ref="Q143:V143" si="32">Q144</f>
        <v>0</v>
      </c>
      <c r="R143" s="73">
        <f t="shared" si="32"/>
        <v>0</v>
      </c>
      <c r="S143" s="74">
        <f t="shared" si="32"/>
        <v>0</v>
      </c>
      <c r="T143" s="74">
        <f t="shared" si="32"/>
        <v>0</v>
      </c>
      <c r="U143" s="74">
        <f t="shared" si="32"/>
        <v>0</v>
      </c>
      <c r="V143" s="73">
        <f t="shared" si="32"/>
        <v>0</v>
      </c>
      <c r="W143" s="31"/>
      <c r="X143" s="32"/>
      <c r="Y143" s="83"/>
      <c r="Z143" s="386"/>
      <c r="AA143" s="386"/>
      <c r="AB143" s="386"/>
      <c r="AC143" s="386"/>
      <c r="AD143" s="386"/>
      <c r="AE143" s="386"/>
      <c r="AF143" s="386"/>
      <c r="AG143" s="386"/>
      <c r="AH143" s="386"/>
      <c r="AI143" s="386"/>
      <c r="AJ143" s="386"/>
      <c r="AK143" s="386"/>
      <c r="AL143" s="386"/>
      <c r="AM143" s="386"/>
      <c r="AN143" s="386"/>
      <c r="AO143" s="386"/>
      <c r="AP143" s="386"/>
      <c r="AQ143" s="386"/>
      <c r="AR143" s="386"/>
      <c r="AS143" s="386"/>
    </row>
    <row r="144" spans="1:45" s="4" customFormat="1" ht="76.5" x14ac:dyDescent="0.25">
      <c r="A144" s="64"/>
      <c r="B144" s="85"/>
      <c r="C144" s="65"/>
      <c r="D144" s="66"/>
      <c r="E144" s="65"/>
      <c r="F144" s="17" t="s">
        <v>1414</v>
      </c>
      <c r="G144" s="42"/>
      <c r="H144" s="42"/>
      <c r="I144" s="42"/>
      <c r="J144" s="41"/>
      <c r="K144" s="41"/>
      <c r="L144" s="43" t="s">
        <v>1415</v>
      </c>
      <c r="M144" s="41" t="s">
        <v>1371</v>
      </c>
      <c r="N144" s="41" t="s">
        <v>1371</v>
      </c>
      <c r="O144" s="41" t="s">
        <v>1371</v>
      </c>
      <c r="P144" s="41" t="s">
        <v>1371</v>
      </c>
      <c r="Q144" s="122">
        <f t="shared" ref="Q144:V144" si="33">Q145+Q146</f>
        <v>0</v>
      </c>
      <c r="R144" s="122">
        <f t="shared" si="33"/>
        <v>0</v>
      </c>
      <c r="S144" s="123">
        <f t="shared" si="33"/>
        <v>0</v>
      </c>
      <c r="T144" s="123">
        <f t="shared" si="33"/>
        <v>0</v>
      </c>
      <c r="U144" s="123">
        <f t="shared" si="33"/>
        <v>0</v>
      </c>
      <c r="V144" s="122">
        <f t="shared" si="33"/>
        <v>0</v>
      </c>
      <c r="W144" s="392"/>
      <c r="X144" s="32"/>
      <c r="Y144" s="83"/>
      <c r="Z144" s="386"/>
      <c r="AA144" s="386"/>
      <c r="AB144" s="386"/>
      <c r="AC144" s="386"/>
      <c r="AD144" s="386"/>
      <c r="AE144" s="386"/>
      <c r="AF144" s="386"/>
      <c r="AG144" s="386"/>
      <c r="AH144" s="386"/>
      <c r="AI144" s="386"/>
      <c r="AJ144" s="386"/>
      <c r="AK144" s="386"/>
      <c r="AL144" s="386"/>
      <c r="AM144" s="386"/>
      <c r="AN144" s="386"/>
      <c r="AO144" s="386"/>
      <c r="AP144" s="386"/>
      <c r="AQ144" s="386"/>
      <c r="AR144" s="386"/>
      <c r="AS144" s="386"/>
    </row>
    <row r="145" spans="1:45" s="4" customFormat="1" ht="63.75" x14ac:dyDescent="0.25">
      <c r="A145" s="64"/>
      <c r="B145" s="85"/>
      <c r="C145" s="65"/>
      <c r="D145" s="66"/>
      <c r="E145" s="65"/>
      <c r="F145" s="15" t="s">
        <v>1416</v>
      </c>
      <c r="G145" s="67"/>
      <c r="H145" s="67"/>
      <c r="I145" s="67"/>
      <c r="J145" s="20"/>
      <c r="K145" s="110"/>
      <c r="L145" s="15" t="s">
        <v>1417</v>
      </c>
      <c r="M145" s="20" t="s">
        <v>1418</v>
      </c>
      <c r="N145" s="20" t="s">
        <v>1418</v>
      </c>
      <c r="O145" s="20" t="s">
        <v>1418</v>
      </c>
      <c r="P145" s="20" t="s">
        <v>1418</v>
      </c>
      <c r="Q145" s="68"/>
      <c r="R145" s="68"/>
      <c r="S145" s="69"/>
      <c r="T145" s="69"/>
      <c r="U145" s="69"/>
      <c r="V145" s="68"/>
      <c r="W145" s="392"/>
      <c r="X145" s="32" t="s">
        <v>107</v>
      </c>
      <c r="Y145" s="83"/>
      <c r="Z145" s="386"/>
      <c r="AA145" s="386"/>
      <c r="AB145" s="386"/>
      <c r="AC145" s="386"/>
      <c r="AD145" s="386"/>
      <c r="AE145" s="386"/>
      <c r="AF145" s="386"/>
      <c r="AG145" s="386"/>
      <c r="AH145" s="386"/>
      <c r="AI145" s="386"/>
      <c r="AJ145" s="386"/>
      <c r="AK145" s="386"/>
      <c r="AL145" s="386"/>
      <c r="AM145" s="386"/>
      <c r="AN145" s="386"/>
      <c r="AO145" s="386"/>
      <c r="AP145" s="386"/>
      <c r="AQ145" s="386"/>
      <c r="AR145" s="386"/>
      <c r="AS145" s="386"/>
    </row>
    <row r="146" spans="1:45" s="4" customFormat="1" ht="51" x14ac:dyDescent="0.25">
      <c r="A146" s="64"/>
      <c r="B146" s="85"/>
      <c r="C146" s="65"/>
      <c r="D146" s="66"/>
      <c r="E146" s="65"/>
      <c r="F146" s="15" t="s">
        <v>1419</v>
      </c>
      <c r="G146" s="89"/>
      <c r="H146" s="89"/>
      <c r="I146" s="89"/>
      <c r="J146" s="109"/>
      <c r="K146" s="437"/>
      <c r="L146" s="15" t="s">
        <v>1420</v>
      </c>
      <c r="M146" s="20" t="s">
        <v>594</v>
      </c>
      <c r="N146" s="20" t="s">
        <v>594</v>
      </c>
      <c r="O146" s="20" t="s">
        <v>594</v>
      </c>
      <c r="P146" s="20" t="s">
        <v>594</v>
      </c>
      <c r="Q146" s="174">
        <v>0</v>
      </c>
      <c r="R146" s="174">
        <v>0</v>
      </c>
      <c r="S146" s="204">
        <v>0</v>
      </c>
      <c r="T146" s="204">
        <v>0</v>
      </c>
      <c r="U146" s="204">
        <v>0</v>
      </c>
      <c r="V146" s="174">
        <v>0</v>
      </c>
      <c r="W146" s="406"/>
      <c r="X146" s="32" t="s">
        <v>107</v>
      </c>
      <c r="Y146" s="83"/>
      <c r="Z146" s="386"/>
      <c r="AA146" s="386"/>
      <c r="AB146" s="386"/>
      <c r="AC146" s="386"/>
      <c r="AD146" s="386"/>
      <c r="AE146" s="386"/>
      <c r="AF146" s="386"/>
      <c r="AG146" s="386"/>
      <c r="AH146" s="386"/>
      <c r="AI146" s="386"/>
      <c r="AJ146" s="386"/>
      <c r="AK146" s="386"/>
      <c r="AL146" s="386"/>
      <c r="AM146" s="386"/>
      <c r="AN146" s="386"/>
      <c r="AO146" s="386"/>
      <c r="AP146" s="386"/>
      <c r="AQ146" s="386"/>
      <c r="AR146" s="386"/>
      <c r="AS146" s="386"/>
    </row>
    <row r="147" spans="1:45" s="4" customFormat="1" ht="127.5" x14ac:dyDescent="0.25">
      <c r="A147" s="167"/>
      <c r="B147" s="169"/>
      <c r="C147" s="168"/>
      <c r="D147" s="170"/>
      <c r="E147" s="168"/>
      <c r="F147" s="91" t="s">
        <v>1421</v>
      </c>
      <c r="G147" s="91" t="s">
        <v>156</v>
      </c>
      <c r="H147" s="91" t="s">
        <v>157</v>
      </c>
      <c r="I147" s="17" t="s">
        <v>158</v>
      </c>
      <c r="J147" s="92">
        <v>6.5000000000000002E-2</v>
      </c>
      <c r="K147" s="109"/>
      <c r="L147" s="91" t="s">
        <v>1422</v>
      </c>
      <c r="M147" s="99">
        <v>1</v>
      </c>
      <c r="N147" s="99">
        <v>1</v>
      </c>
      <c r="O147" s="99">
        <v>1</v>
      </c>
      <c r="P147" s="99">
        <v>1</v>
      </c>
      <c r="Q147" s="93">
        <f t="shared" ref="Q147:V147" si="34">Q151+Q153+Q155</f>
        <v>450000</v>
      </c>
      <c r="R147" s="93">
        <f t="shared" si="34"/>
        <v>450000</v>
      </c>
      <c r="S147" s="94">
        <f t="shared" si="34"/>
        <v>450000</v>
      </c>
      <c r="T147" s="94">
        <f t="shared" si="34"/>
        <v>450000</v>
      </c>
      <c r="U147" s="94">
        <f t="shared" si="34"/>
        <v>450000</v>
      </c>
      <c r="V147" s="93">
        <f t="shared" si="34"/>
        <v>3250000</v>
      </c>
      <c r="W147" s="535" t="s">
        <v>161</v>
      </c>
      <c r="X147" s="56"/>
      <c r="Y147" s="83">
        <v>1</v>
      </c>
      <c r="Z147" s="386"/>
      <c r="AA147" s="386"/>
      <c r="AB147" s="386"/>
      <c r="AC147" s="386"/>
      <c r="AD147" s="386"/>
      <c r="AE147" s="386"/>
      <c r="AF147" s="386"/>
      <c r="AG147" s="386"/>
      <c r="AH147" s="386"/>
      <c r="AI147" s="386"/>
      <c r="AJ147" s="386"/>
      <c r="AK147" s="386"/>
      <c r="AL147" s="386"/>
      <c r="AM147" s="386"/>
      <c r="AN147" s="386"/>
      <c r="AO147" s="386"/>
      <c r="AP147" s="386"/>
      <c r="AQ147" s="386"/>
      <c r="AR147" s="386"/>
      <c r="AS147" s="386"/>
    </row>
    <row r="148" spans="1:45" s="4" customFormat="1" ht="102" x14ac:dyDescent="0.25">
      <c r="A148" s="458"/>
      <c r="B148" s="459"/>
      <c r="C148" s="264"/>
      <c r="D148" s="316"/>
      <c r="E148" s="264"/>
      <c r="F148" s="98"/>
      <c r="G148" s="98"/>
      <c r="H148" s="98"/>
      <c r="I148" s="17" t="s">
        <v>162</v>
      </c>
      <c r="J148" s="14" t="s">
        <v>163</v>
      </c>
      <c r="K148" s="251"/>
      <c r="L148" s="98"/>
      <c r="M148" s="102"/>
      <c r="N148" s="102"/>
      <c r="O148" s="102"/>
      <c r="P148" s="102"/>
      <c r="Q148" s="100"/>
      <c r="R148" s="100"/>
      <c r="S148" s="101"/>
      <c r="T148" s="101"/>
      <c r="U148" s="101"/>
      <c r="V148" s="100"/>
      <c r="W148" s="546"/>
      <c r="X148" s="60"/>
      <c r="Y148" s="83"/>
      <c r="Z148" s="386"/>
      <c r="AA148" s="386"/>
      <c r="AB148" s="386"/>
      <c r="AC148" s="386"/>
      <c r="AD148" s="386"/>
      <c r="AE148" s="386"/>
      <c r="AF148" s="386"/>
      <c r="AG148" s="386"/>
      <c r="AH148" s="386"/>
      <c r="AI148" s="386"/>
      <c r="AJ148" s="386"/>
      <c r="AK148" s="386"/>
      <c r="AL148" s="386"/>
      <c r="AM148" s="386"/>
      <c r="AN148" s="386"/>
      <c r="AO148" s="386"/>
      <c r="AP148" s="386"/>
      <c r="AQ148" s="386"/>
      <c r="AR148" s="386"/>
      <c r="AS148" s="386"/>
    </row>
    <row r="149" spans="1:45" s="4" customFormat="1" ht="76.5" x14ac:dyDescent="0.25">
      <c r="A149" s="458"/>
      <c r="B149" s="459"/>
      <c r="C149" s="264"/>
      <c r="D149" s="316"/>
      <c r="E149" s="264"/>
      <c r="F149" s="98"/>
      <c r="G149" s="98"/>
      <c r="H149" s="98"/>
      <c r="I149" s="17" t="s">
        <v>165</v>
      </c>
      <c r="J149" s="14" t="s">
        <v>166</v>
      </c>
      <c r="K149" s="251"/>
      <c r="L149" s="98"/>
      <c r="M149" s="102"/>
      <c r="N149" s="102"/>
      <c r="O149" s="102"/>
      <c r="P149" s="102"/>
      <c r="Q149" s="100"/>
      <c r="R149" s="100"/>
      <c r="S149" s="101"/>
      <c r="T149" s="101"/>
      <c r="U149" s="101"/>
      <c r="V149" s="100"/>
      <c r="W149" s="61"/>
      <c r="X149" s="60"/>
      <c r="Y149" s="83"/>
      <c r="Z149" s="386"/>
      <c r="AA149" s="386"/>
      <c r="AB149" s="386"/>
      <c r="AC149" s="386"/>
      <c r="AD149" s="386"/>
      <c r="AE149" s="386"/>
      <c r="AF149" s="386"/>
      <c r="AG149" s="386"/>
      <c r="AH149" s="386"/>
      <c r="AI149" s="386"/>
      <c r="AJ149" s="386"/>
      <c r="AK149" s="386"/>
      <c r="AL149" s="386"/>
      <c r="AM149" s="386"/>
      <c r="AN149" s="386"/>
      <c r="AO149" s="386"/>
      <c r="AP149" s="386"/>
      <c r="AQ149" s="386"/>
      <c r="AR149" s="386"/>
      <c r="AS149" s="386"/>
    </row>
    <row r="150" spans="1:45" s="4" customFormat="1" ht="89.25" x14ac:dyDescent="0.25">
      <c r="A150" s="240"/>
      <c r="B150" s="460"/>
      <c r="C150" s="241"/>
      <c r="D150" s="242"/>
      <c r="E150" s="241"/>
      <c r="F150" s="43"/>
      <c r="G150" s="43"/>
      <c r="H150" s="43"/>
      <c r="I150" s="17" t="s">
        <v>167</v>
      </c>
      <c r="J150" s="14" t="s">
        <v>168</v>
      </c>
      <c r="K150" s="189"/>
      <c r="L150" s="43"/>
      <c r="M150" s="44"/>
      <c r="N150" s="44"/>
      <c r="O150" s="44"/>
      <c r="P150" s="44"/>
      <c r="Q150" s="122"/>
      <c r="R150" s="122"/>
      <c r="S150" s="123"/>
      <c r="T150" s="123"/>
      <c r="U150" s="123"/>
      <c r="V150" s="122"/>
      <c r="W150" s="42"/>
      <c r="X150" s="50"/>
      <c r="Y150" s="83"/>
      <c r="Z150" s="386"/>
      <c r="AA150" s="386"/>
      <c r="AB150" s="386"/>
      <c r="AC150" s="386"/>
      <c r="AD150" s="386"/>
      <c r="AE150" s="386"/>
      <c r="AF150" s="386"/>
      <c r="AG150" s="386"/>
      <c r="AH150" s="386"/>
      <c r="AI150" s="386"/>
      <c r="AJ150" s="386"/>
      <c r="AK150" s="386"/>
      <c r="AL150" s="386"/>
      <c r="AM150" s="386"/>
      <c r="AN150" s="386"/>
      <c r="AO150" s="386"/>
      <c r="AP150" s="386"/>
      <c r="AQ150" s="386"/>
      <c r="AR150" s="386"/>
      <c r="AS150" s="386"/>
    </row>
    <row r="151" spans="1:45" s="4" customFormat="1" ht="63.75" x14ac:dyDescent="0.25">
      <c r="A151" s="64"/>
      <c r="B151" s="85"/>
      <c r="C151" s="65"/>
      <c r="D151" s="66"/>
      <c r="E151" s="65"/>
      <c r="F151" s="17" t="s">
        <v>1423</v>
      </c>
      <c r="G151" s="16"/>
      <c r="H151" s="16"/>
      <c r="I151" s="16"/>
      <c r="J151" s="14"/>
      <c r="K151" s="14"/>
      <c r="L151" s="17" t="s">
        <v>1424</v>
      </c>
      <c r="M151" s="44">
        <v>0.01</v>
      </c>
      <c r="N151" s="44">
        <v>0.01</v>
      </c>
      <c r="O151" s="44">
        <v>0.01</v>
      </c>
      <c r="P151" s="44">
        <v>0.01</v>
      </c>
      <c r="Q151" s="122">
        <f t="shared" ref="Q151:V151" si="35">Q152</f>
        <v>0</v>
      </c>
      <c r="R151" s="122">
        <f t="shared" si="35"/>
        <v>0</v>
      </c>
      <c r="S151" s="123">
        <f t="shared" si="35"/>
        <v>0</v>
      </c>
      <c r="T151" s="123">
        <f t="shared" si="35"/>
        <v>0</v>
      </c>
      <c r="U151" s="123">
        <f t="shared" si="35"/>
        <v>0</v>
      </c>
      <c r="V151" s="122">
        <f t="shared" si="35"/>
        <v>0</v>
      </c>
      <c r="W151" s="388"/>
      <c r="X151" s="32"/>
      <c r="Y151" s="83"/>
      <c r="Z151" s="386"/>
      <c r="AA151" s="386"/>
      <c r="AB151" s="386"/>
      <c r="AC151" s="386"/>
      <c r="AD151" s="386"/>
      <c r="AE151" s="386"/>
      <c r="AF151" s="386"/>
      <c r="AG151" s="386"/>
      <c r="AH151" s="386"/>
      <c r="AI151" s="386"/>
      <c r="AJ151" s="386"/>
      <c r="AK151" s="386"/>
      <c r="AL151" s="386"/>
      <c r="AM151" s="386"/>
      <c r="AN151" s="386"/>
      <c r="AO151" s="386"/>
      <c r="AP151" s="386"/>
      <c r="AQ151" s="386"/>
      <c r="AR151" s="386"/>
      <c r="AS151" s="386"/>
    </row>
    <row r="152" spans="1:45" s="4" customFormat="1" ht="114.75" x14ac:dyDescent="0.25">
      <c r="A152" s="64"/>
      <c r="B152" s="85"/>
      <c r="C152" s="65"/>
      <c r="D152" s="66"/>
      <c r="E152" s="65"/>
      <c r="F152" s="15" t="s">
        <v>1425</v>
      </c>
      <c r="G152" s="67"/>
      <c r="H152" s="67"/>
      <c r="I152" s="67"/>
      <c r="J152" s="20"/>
      <c r="K152" s="20"/>
      <c r="L152" s="15" t="s">
        <v>1426</v>
      </c>
      <c r="M152" s="20" t="s">
        <v>497</v>
      </c>
      <c r="N152" s="20" t="s">
        <v>497</v>
      </c>
      <c r="O152" s="20" t="s">
        <v>497</v>
      </c>
      <c r="P152" s="20" t="s">
        <v>497</v>
      </c>
      <c r="Q152" s="68">
        <v>0</v>
      </c>
      <c r="R152" s="68">
        <v>0</v>
      </c>
      <c r="S152" s="69">
        <v>0</v>
      </c>
      <c r="T152" s="69">
        <v>0</v>
      </c>
      <c r="U152" s="69">
        <v>0</v>
      </c>
      <c r="V152" s="68">
        <v>0</v>
      </c>
      <c r="W152" s="392"/>
      <c r="X152" s="32"/>
      <c r="Y152" s="83"/>
      <c r="Z152" s="386"/>
      <c r="AA152" s="386"/>
      <c r="AB152" s="386"/>
      <c r="AC152" s="386"/>
      <c r="AD152" s="386"/>
      <c r="AE152" s="386"/>
      <c r="AF152" s="386"/>
      <c r="AG152" s="386"/>
      <c r="AH152" s="386"/>
      <c r="AI152" s="386"/>
      <c r="AJ152" s="386"/>
      <c r="AK152" s="386"/>
      <c r="AL152" s="386"/>
      <c r="AM152" s="386"/>
      <c r="AN152" s="386"/>
      <c r="AO152" s="386"/>
      <c r="AP152" s="386"/>
      <c r="AQ152" s="386"/>
      <c r="AR152" s="386"/>
      <c r="AS152" s="386"/>
    </row>
    <row r="153" spans="1:45" s="4" customFormat="1" ht="25.5" x14ac:dyDescent="0.25">
      <c r="A153" s="70"/>
      <c r="B153" s="143"/>
      <c r="C153" s="71"/>
      <c r="D153" s="72"/>
      <c r="E153" s="71"/>
      <c r="F153" s="17" t="s">
        <v>1427</v>
      </c>
      <c r="G153" s="16"/>
      <c r="H153" s="16"/>
      <c r="I153" s="16"/>
      <c r="J153" s="14"/>
      <c r="K153" s="14"/>
      <c r="L153" s="17" t="s">
        <v>1428</v>
      </c>
      <c r="M153" s="186">
        <v>0.25</v>
      </c>
      <c r="N153" s="186">
        <v>0.25</v>
      </c>
      <c r="O153" s="186">
        <v>0.25</v>
      </c>
      <c r="P153" s="186">
        <v>0.25</v>
      </c>
      <c r="Q153" s="73">
        <f t="shared" ref="Q153:V153" si="36">Q154</f>
        <v>450000</v>
      </c>
      <c r="R153" s="73">
        <f t="shared" si="36"/>
        <v>450000</v>
      </c>
      <c r="S153" s="74">
        <f t="shared" si="36"/>
        <v>450000</v>
      </c>
      <c r="T153" s="74">
        <f t="shared" si="36"/>
        <v>450000</v>
      </c>
      <c r="U153" s="74">
        <f t="shared" si="36"/>
        <v>450000</v>
      </c>
      <c r="V153" s="73">
        <f t="shared" si="36"/>
        <v>3250000</v>
      </c>
      <c r="W153" s="392"/>
      <c r="X153" s="105"/>
      <c r="Y153" s="275">
        <v>2</v>
      </c>
      <c r="Z153" s="400"/>
      <c r="AA153" s="400"/>
      <c r="AB153" s="400"/>
      <c r="AC153" s="400"/>
      <c r="AD153" s="400"/>
      <c r="AE153" s="400"/>
      <c r="AF153" s="400"/>
      <c r="AG153" s="400"/>
      <c r="AH153" s="400"/>
      <c r="AI153" s="400"/>
      <c r="AJ153" s="400"/>
      <c r="AK153" s="400"/>
      <c r="AL153" s="400"/>
      <c r="AM153" s="400"/>
      <c r="AN153" s="400"/>
      <c r="AO153" s="400"/>
      <c r="AP153" s="400"/>
      <c r="AQ153" s="400"/>
      <c r="AR153" s="400"/>
      <c r="AS153" s="400"/>
    </row>
    <row r="154" spans="1:45" s="4" customFormat="1" ht="38.25" x14ac:dyDescent="0.25">
      <c r="A154" s="64"/>
      <c r="B154" s="85"/>
      <c r="C154" s="65"/>
      <c r="D154" s="66"/>
      <c r="E154" s="65"/>
      <c r="F154" s="15" t="s">
        <v>1429</v>
      </c>
      <c r="G154" s="67"/>
      <c r="H154" s="67"/>
      <c r="I154" s="67"/>
      <c r="J154" s="20"/>
      <c r="K154" s="20"/>
      <c r="L154" s="15" t="s">
        <v>1430</v>
      </c>
      <c r="M154" s="20" t="s">
        <v>48</v>
      </c>
      <c r="N154" s="20" t="s">
        <v>48</v>
      </c>
      <c r="O154" s="20" t="s">
        <v>48</v>
      </c>
      <c r="P154" s="20" t="s">
        <v>48</v>
      </c>
      <c r="Q154" s="68">
        <v>450000</v>
      </c>
      <c r="R154" s="68">
        <v>450000</v>
      </c>
      <c r="S154" s="69">
        <v>450000</v>
      </c>
      <c r="T154" s="69">
        <v>450000</v>
      </c>
      <c r="U154" s="69">
        <v>450000</v>
      </c>
      <c r="V154" s="68">
        <v>3250000</v>
      </c>
      <c r="W154" s="392"/>
      <c r="X154" s="32" t="s">
        <v>107</v>
      </c>
      <c r="Y154" s="83">
        <v>3</v>
      </c>
      <c r="Z154" s="386"/>
      <c r="AA154" s="386"/>
      <c r="AB154" s="386"/>
      <c r="AC154" s="386"/>
      <c r="AD154" s="386"/>
      <c r="AE154" s="386"/>
      <c r="AF154" s="386"/>
      <c r="AG154" s="386"/>
      <c r="AH154" s="386"/>
      <c r="AI154" s="386"/>
      <c r="AJ154" s="386"/>
      <c r="AK154" s="386"/>
      <c r="AL154" s="386"/>
      <c r="AM154" s="386"/>
      <c r="AN154" s="386"/>
      <c r="AO154" s="386"/>
      <c r="AP154" s="386"/>
      <c r="AQ154" s="386"/>
      <c r="AR154" s="386"/>
      <c r="AS154" s="386"/>
    </row>
    <row r="155" spans="1:45" s="4" customFormat="1" ht="89.25" x14ac:dyDescent="0.25">
      <c r="A155" s="70"/>
      <c r="B155" s="143"/>
      <c r="C155" s="71"/>
      <c r="D155" s="72"/>
      <c r="E155" s="71"/>
      <c r="F155" s="17" t="s">
        <v>1431</v>
      </c>
      <c r="G155" s="16"/>
      <c r="H155" s="16"/>
      <c r="I155" s="16"/>
      <c r="J155" s="14"/>
      <c r="K155" s="14"/>
      <c r="L155" s="17" t="s">
        <v>1432</v>
      </c>
      <c r="M155" s="14" t="s">
        <v>48</v>
      </c>
      <c r="N155" s="14" t="s">
        <v>48</v>
      </c>
      <c r="O155" s="14" t="s">
        <v>48</v>
      </c>
      <c r="P155" s="14" t="s">
        <v>48</v>
      </c>
      <c r="Q155" s="73">
        <f t="shared" ref="Q155:V155" si="37">Q156</f>
        <v>0</v>
      </c>
      <c r="R155" s="73">
        <f t="shared" si="37"/>
        <v>0</v>
      </c>
      <c r="S155" s="74">
        <f t="shared" si="37"/>
        <v>0</v>
      </c>
      <c r="T155" s="74">
        <f t="shared" si="37"/>
        <v>0</v>
      </c>
      <c r="U155" s="74">
        <f t="shared" si="37"/>
        <v>0</v>
      </c>
      <c r="V155" s="73">
        <f t="shared" si="37"/>
        <v>0</v>
      </c>
      <c r="W155" s="392"/>
      <c r="X155" s="105"/>
      <c r="Y155" s="275"/>
      <c r="Z155" s="400"/>
      <c r="AA155" s="400"/>
      <c r="AB155" s="400"/>
      <c r="AC155" s="400"/>
      <c r="AD155" s="400"/>
      <c r="AE155" s="400"/>
      <c r="AF155" s="400"/>
      <c r="AG155" s="400"/>
      <c r="AH155" s="400"/>
      <c r="AI155" s="400"/>
      <c r="AJ155" s="400"/>
      <c r="AK155" s="400"/>
      <c r="AL155" s="400"/>
      <c r="AM155" s="400"/>
      <c r="AN155" s="400"/>
      <c r="AO155" s="400"/>
      <c r="AP155" s="400"/>
      <c r="AQ155" s="400"/>
      <c r="AR155" s="400"/>
      <c r="AS155" s="400"/>
    </row>
    <row r="156" spans="1:45" s="4" customFormat="1" ht="127.5" x14ac:dyDescent="0.25">
      <c r="A156" s="64"/>
      <c r="B156" s="85"/>
      <c r="C156" s="65"/>
      <c r="D156" s="66"/>
      <c r="E156" s="65"/>
      <c r="F156" s="15" t="s">
        <v>1433</v>
      </c>
      <c r="G156" s="67"/>
      <c r="H156" s="67"/>
      <c r="I156" s="67"/>
      <c r="J156" s="20"/>
      <c r="K156" s="20"/>
      <c r="L156" s="15" t="s">
        <v>1434</v>
      </c>
      <c r="M156" s="20" t="s">
        <v>48</v>
      </c>
      <c r="N156" s="20" t="s">
        <v>48</v>
      </c>
      <c r="O156" s="20" t="s">
        <v>48</v>
      </c>
      <c r="P156" s="20" t="s">
        <v>48</v>
      </c>
      <c r="Q156" s="68"/>
      <c r="R156" s="68"/>
      <c r="S156" s="69"/>
      <c r="T156" s="69"/>
      <c r="U156" s="69"/>
      <c r="V156" s="68"/>
      <c r="W156" s="392"/>
      <c r="X156" s="32" t="s">
        <v>107</v>
      </c>
      <c r="Y156" s="83"/>
      <c r="Z156" s="386"/>
      <c r="AA156" s="386"/>
      <c r="AB156" s="386"/>
      <c r="AC156" s="386"/>
      <c r="AD156" s="386"/>
      <c r="AE156" s="386"/>
      <c r="AF156" s="386"/>
      <c r="AG156" s="386"/>
      <c r="AH156" s="386"/>
      <c r="AI156" s="386"/>
      <c r="AJ156" s="386"/>
      <c r="AK156" s="386"/>
      <c r="AL156" s="386"/>
      <c r="AM156" s="386"/>
      <c r="AN156" s="386"/>
      <c r="AO156" s="386"/>
      <c r="AP156" s="386"/>
      <c r="AQ156" s="386"/>
      <c r="AR156" s="386"/>
      <c r="AS156" s="386"/>
    </row>
    <row r="157" spans="1:45" s="4" customFormat="1" x14ac:dyDescent="0.25">
      <c r="A157" s="70"/>
      <c r="B157" s="143"/>
      <c r="C157" s="67"/>
      <c r="D157" s="67"/>
      <c r="E157" s="67"/>
      <c r="F157" s="392"/>
      <c r="G157" s="461"/>
      <c r="H157" s="461"/>
      <c r="I157" s="461"/>
      <c r="J157" s="462"/>
      <c r="K157" s="462"/>
      <c r="L157" s="16"/>
      <c r="M157" s="14"/>
      <c r="N157" s="14"/>
      <c r="O157" s="14"/>
      <c r="P157" s="14"/>
      <c r="Q157" s="73"/>
      <c r="R157" s="73"/>
      <c r="S157" s="74"/>
      <c r="T157" s="74"/>
      <c r="U157" s="74"/>
      <c r="V157" s="73"/>
      <c r="W157" s="392"/>
      <c r="X157" s="32"/>
      <c r="Y157" s="83"/>
      <c r="Z157" s="386"/>
      <c r="AA157" s="386"/>
      <c r="AB157" s="386"/>
      <c r="AC157" s="386"/>
      <c r="AD157" s="386"/>
      <c r="AE157" s="386"/>
      <c r="AF157" s="386"/>
      <c r="AG157" s="386"/>
      <c r="AH157" s="386"/>
      <c r="AI157" s="386"/>
      <c r="AJ157" s="386"/>
      <c r="AK157" s="386"/>
      <c r="AL157" s="386"/>
      <c r="AM157" s="386"/>
      <c r="AN157" s="386"/>
      <c r="AO157" s="386"/>
      <c r="AP157" s="386"/>
      <c r="AQ157" s="386"/>
      <c r="AR157" s="386"/>
      <c r="AS157" s="386"/>
    </row>
    <row r="158" spans="1:45" s="4" customFormat="1" ht="25.5" x14ac:dyDescent="0.25">
      <c r="A158" s="206">
        <v>3</v>
      </c>
      <c r="B158" s="207">
        <v>31</v>
      </c>
      <c r="C158" s="208"/>
      <c r="D158" s="208"/>
      <c r="E158" s="208"/>
      <c r="F158" s="210" t="s">
        <v>1435</v>
      </c>
      <c r="G158" s="463"/>
      <c r="H158" s="23"/>
      <c r="I158" s="23"/>
      <c r="J158" s="464"/>
      <c r="K158" s="21"/>
      <c r="L158" s="210"/>
      <c r="M158" s="21"/>
      <c r="N158" s="21"/>
      <c r="O158" s="21"/>
      <c r="P158" s="21"/>
      <c r="Q158" s="222">
        <f t="shared" ref="Q158:V158" si="38">Q162+Q170+Q177</f>
        <v>687945000</v>
      </c>
      <c r="R158" s="222">
        <f t="shared" si="38"/>
        <v>687945000</v>
      </c>
      <c r="S158" s="223">
        <f t="shared" si="38"/>
        <v>687945000</v>
      </c>
      <c r="T158" s="223">
        <f t="shared" si="38"/>
        <v>687945000</v>
      </c>
      <c r="U158" s="223">
        <f t="shared" si="38"/>
        <v>687945000</v>
      </c>
      <c r="V158" s="222">
        <f t="shared" si="38"/>
        <v>756739500</v>
      </c>
      <c r="W158" s="433"/>
      <c r="X158" s="27"/>
      <c r="Y158" s="83"/>
      <c r="Z158" s="386"/>
      <c r="AA158" s="386"/>
      <c r="AB158" s="386"/>
      <c r="AC158" s="386"/>
      <c r="AD158" s="386"/>
      <c r="AE158" s="386"/>
      <c r="AF158" s="386"/>
      <c r="AG158" s="386"/>
      <c r="AH158" s="386"/>
      <c r="AI158" s="386"/>
      <c r="AJ158" s="386"/>
      <c r="AK158" s="386"/>
      <c r="AL158" s="386"/>
      <c r="AM158" s="386"/>
      <c r="AN158" s="386"/>
      <c r="AO158" s="386"/>
      <c r="AP158" s="386"/>
      <c r="AQ158" s="386"/>
      <c r="AR158" s="386"/>
      <c r="AS158" s="386"/>
    </row>
    <row r="159" spans="1:45" s="4" customFormat="1" x14ac:dyDescent="0.25">
      <c r="A159" s="70"/>
      <c r="B159" s="143"/>
      <c r="C159" s="67"/>
      <c r="D159" s="67"/>
      <c r="E159" s="67"/>
      <c r="F159" s="16"/>
      <c r="G159" s="91"/>
      <c r="H159" s="17"/>
      <c r="I159" s="17"/>
      <c r="J159" s="53"/>
      <c r="K159" s="14"/>
      <c r="L159" s="16"/>
      <c r="M159" s="14"/>
      <c r="N159" s="14"/>
      <c r="O159" s="14"/>
      <c r="P159" s="14"/>
      <c r="Q159" s="73"/>
      <c r="R159" s="73"/>
      <c r="S159" s="74"/>
      <c r="T159" s="74"/>
      <c r="U159" s="74"/>
      <c r="V159" s="73"/>
      <c r="W159" s="392"/>
      <c r="X159" s="32"/>
      <c r="Y159" s="83"/>
      <c r="Z159" s="386"/>
      <c r="AA159" s="386"/>
      <c r="AB159" s="386"/>
      <c r="AC159" s="386"/>
      <c r="AD159" s="386"/>
      <c r="AE159" s="386"/>
      <c r="AF159" s="386"/>
      <c r="AG159" s="386"/>
      <c r="AH159" s="386"/>
      <c r="AI159" s="386"/>
      <c r="AJ159" s="386"/>
      <c r="AK159" s="386"/>
      <c r="AL159" s="386"/>
      <c r="AM159" s="386"/>
      <c r="AN159" s="386"/>
      <c r="AO159" s="386"/>
      <c r="AP159" s="386"/>
      <c r="AQ159" s="386"/>
      <c r="AR159" s="386"/>
      <c r="AS159" s="386"/>
    </row>
    <row r="160" spans="1:45" s="4" customFormat="1" ht="25.5" x14ac:dyDescent="0.25">
      <c r="A160" s="455"/>
      <c r="B160" s="465"/>
      <c r="C160" s="213"/>
      <c r="D160" s="213"/>
      <c r="E160" s="213"/>
      <c r="F160" s="215" t="s">
        <v>1286</v>
      </c>
      <c r="G160" s="456"/>
      <c r="H160" s="34"/>
      <c r="I160" s="34"/>
      <c r="J160" s="214"/>
      <c r="K160" s="33"/>
      <c r="L160" s="215"/>
      <c r="M160" s="33"/>
      <c r="N160" s="33"/>
      <c r="O160" s="33"/>
      <c r="P160" s="33"/>
      <c r="Q160" s="228">
        <f t="shared" ref="Q160:V160" si="39">Q158</f>
        <v>687945000</v>
      </c>
      <c r="R160" s="228">
        <f t="shared" si="39"/>
        <v>687945000</v>
      </c>
      <c r="S160" s="229">
        <f t="shared" si="39"/>
        <v>687945000</v>
      </c>
      <c r="T160" s="229">
        <f t="shared" si="39"/>
        <v>687945000</v>
      </c>
      <c r="U160" s="229">
        <f t="shared" si="39"/>
        <v>687945000</v>
      </c>
      <c r="V160" s="228">
        <f t="shared" si="39"/>
        <v>756739500</v>
      </c>
      <c r="W160" s="391"/>
      <c r="X160" s="40"/>
      <c r="Y160" s="83"/>
      <c r="Z160" s="386"/>
      <c r="AA160" s="386"/>
      <c r="AB160" s="386"/>
      <c r="AC160" s="386"/>
      <c r="AD160" s="386"/>
      <c r="AE160" s="386"/>
      <c r="AF160" s="386"/>
      <c r="AG160" s="386"/>
      <c r="AH160" s="386"/>
      <c r="AI160" s="386"/>
      <c r="AJ160" s="386"/>
      <c r="AK160" s="386"/>
      <c r="AL160" s="386"/>
      <c r="AM160" s="386"/>
      <c r="AN160" s="386"/>
      <c r="AO160" s="386"/>
      <c r="AP160" s="386"/>
      <c r="AQ160" s="386"/>
      <c r="AR160" s="386"/>
      <c r="AS160" s="386"/>
    </row>
    <row r="161" spans="1:45" s="4" customFormat="1" x14ac:dyDescent="0.25">
      <c r="A161" s="70"/>
      <c r="B161" s="143"/>
      <c r="C161" s="67"/>
      <c r="D161" s="67"/>
      <c r="E161" s="67"/>
      <c r="F161" s="16"/>
      <c r="G161" s="91"/>
      <c r="H161" s="17"/>
      <c r="I161" s="17"/>
      <c r="J161" s="53"/>
      <c r="K161" s="14"/>
      <c r="L161" s="16"/>
      <c r="M161" s="14"/>
      <c r="N161" s="14"/>
      <c r="O161" s="14"/>
      <c r="P161" s="14"/>
      <c r="Q161" s="73"/>
      <c r="R161" s="73"/>
      <c r="S161" s="74"/>
      <c r="T161" s="74"/>
      <c r="U161" s="74"/>
      <c r="V161" s="73"/>
      <c r="W161" s="392"/>
      <c r="X161" s="32"/>
      <c r="Y161" s="83"/>
      <c r="Z161" s="386"/>
      <c r="AA161" s="386"/>
      <c r="AB161" s="386"/>
      <c r="AC161" s="386"/>
      <c r="AD161" s="386"/>
      <c r="AE161" s="386"/>
      <c r="AF161" s="386"/>
      <c r="AG161" s="386"/>
      <c r="AH161" s="386"/>
      <c r="AI161" s="386"/>
      <c r="AJ161" s="386"/>
      <c r="AK161" s="386"/>
      <c r="AL161" s="386"/>
      <c r="AM161" s="386"/>
      <c r="AN161" s="386"/>
      <c r="AO161" s="386"/>
      <c r="AP161" s="386"/>
      <c r="AQ161" s="386"/>
      <c r="AR161" s="386"/>
      <c r="AS161" s="386"/>
    </row>
    <row r="162" spans="1:45" s="4" customFormat="1" ht="127.5" x14ac:dyDescent="0.25">
      <c r="A162" s="87">
        <v>3</v>
      </c>
      <c r="B162" s="138">
        <v>31</v>
      </c>
      <c r="C162" s="88">
        <v>2</v>
      </c>
      <c r="D162" s="90"/>
      <c r="E162" s="90"/>
      <c r="F162" s="90" t="s">
        <v>1436</v>
      </c>
      <c r="G162" s="91" t="s">
        <v>156</v>
      </c>
      <c r="H162" s="91" t="s">
        <v>157</v>
      </c>
      <c r="I162" s="17" t="s">
        <v>158</v>
      </c>
      <c r="J162" s="92">
        <v>6.5000000000000002E-2</v>
      </c>
      <c r="K162" s="51"/>
      <c r="L162" s="90" t="s">
        <v>1437</v>
      </c>
      <c r="M162" s="99" t="s">
        <v>1438</v>
      </c>
      <c r="N162" s="99" t="s">
        <v>1438</v>
      </c>
      <c r="O162" s="99" t="s">
        <v>1438</v>
      </c>
      <c r="P162" s="99" t="s">
        <v>1438</v>
      </c>
      <c r="Q162" s="93">
        <f t="shared" ref="Q162:V162" si="40">Q166</f>
        <v>556150000</v>
      </c>
      <c r="R162" s="93">
        <f t="shared" si="40"/>
        <v>556150000</v>
      </c>
      <c r="S162" s="94">
        <f t="shared" si="40"/>
        <v>556150000</v>
      </c>
      <c r="T162" s="94">
        <f t="shared" si="40"/>
        <v>556150000</v>
      </c>
      <c r="U162" s="94">
        <f t="shared" si="40"/>
        <v>556150000</v>
      </c>
      <c r="V162" s="93">
        <f t="shared" si="40"/>
        <v>611765000</v>
      </c>
      <c r="W162" s="535" t="s">
        <v>161</v>
      </c>
      <c r="X162" s="117"/>
      <c r="Y162" s="275">
        <v>1</v>
      </c>
      <c r="Z162" s="400"/>
      <c r="AA162" s="400"/>
      <c r="AB162" s="400"/>
      <c r="AC162" s="400"/>
      <c r="AD162" s="400"/>
      <c r="AE162" s="400"/>
      <c r="AF162" s="400"/>
      <c r="AG162" s="400"/>
      <c r="AH162" s="400"/>
      <c r="AI162" s="400"/>
      <c r="AJ162" s="400"/>
      <c r="AK162" s="400"/>
      <c r="AL162" s="400"/>
      <c r="AM162" s="400"/>
      <c r="AN162" s="400"/>
      <c r="AO162" s="400"/>
      <c r="AP162" s="400"/>
      <c r="AQ162" s="400"/>
      <c r="AR162" s="400"/>
      <c r="AS162" s="400"/>
    </row>
    <row r="163" spans="1:45" s="4" customFormat="1" ht="102" x14ac:dyDescent="0.25">
      <c r="A163" s="95"/>
      <c r="B163" s="322"/>
      <c r="C163" s="96"/>
      <c r="D163" s="61"/>
      <c r="E163" s="61"/>
      <c r="F163" s="61"/>
      <c r="G163" s="98"/>
      <c r="H163" s="98"/>
      <c r="I163" s="17" t="s">
        <v>162</v>
      </c>
      <c r="J163" s="14" t="s">
        <v>163</v>
      </c>
      <c r="K163" s="57"/>
      <c r="L163" s="61"/>
      <c r="M163" s="102"/>
      <c r="N163" s="102"/>
      <c r="O163" s="102"/>
      <c r="P163" s="102"/>
      <c r="Q163" s="100"/>
      <c r="R163" s="100"/>
      <c r="S163" s="101"/>
      <c r="T163" s="101"/>
      <c r="U163" s="101"/>
      <c r="V163" s="100"/>
      <c r="W163" s="546"/>
      <c r="X163" s="200"/>
      <c r="Y163" s="275"/>
      <c r="Z163" s="400"/>
      <c r="AA163" s="400"/>
      <c r="AB163" s="400"/>
      <c r="AC163" s="400"/>
      <c r="AD163" s="400"/>
      <c r="AE163" s="400"/>
      <c r="AF163" s="400"/>
      <c r="AG163" s="400"/>
      <c r="AH163" s="400"/>
      <c r="AI163" s="400"/>
      <c r="AJ163" s="400"/>
      <c r="AK163" s="400"/>
      <c r="AL163" s="400"/>
      <c r="AM163" s="400"/>
      <c r="AN163" s="400"/>
      <c r="AO163" s="400"/>
      <c r="AP163" s="400"/>
      <c r="AQ163" s="400"/>
      <c r="AR163" s="400"/>
      <c r="AS163" s="400"/>
    </row>
    <row r="164" spans="1:45" s="4" customFormat="1" ht="76.5" x14ac:dyDescent="0.25">
      <c r="A164" s="95"/>
      <c r="B164" s="322"/>
      <c r="C164" s="96"/>
      <c r="D164" s="61"/>
      <c r="E164" s="61"/>
      <c r="F164" s="61"/>
      <c r="G164" s="98"/>
      <c r="H164" s="98"/>
      <c r="I164" s="17" t="s">
        <v>165</v>
      </c>
      <c r="J164" s="14" t="s">
        <v>166</v>
      </c>
      <c r="K164" s="57"/>
      <c r="L164" s="61"/>
      <c r="M164" s="102"/>
      <c r="N164" s="102"/>
      <c r="O164" s="102"/>
      <c r="P164" s="102"/>
      <c r="Q164" s="100"/>
      <c r="R164" s="100"/>
      <c r="S164" s="101"/>
      <c r="T164" s="101"/>
      <c r="U164" s="101"/>
      <c r="V164" s="100"/>
      <c r="W164" s="61"/>
      <c r="X164" s="200"/>
      <c r="Y164" s="275"/>
      <c r="Z164" s="400"/>
      <c r="AA164" s="400"/>
      <c r="AB164" s="400"/>
      <c r="AC164" s="400"/>
      <c r="AD164" s="400"/>
      <c r="AE164" s="400"/>
      <c r="AF164" s="400"/>
      <c r="AG164" s="400"/>
      <c r="AH164" s="400"/>
      <c r="AI164" s="400"/>
      <c r="AJ164" s="400"/>
      <c r="AK164" s="400"/>
      <c r="AL164" s="400"/>
      <c r="AM164" s="400"/>
      <c r="AN164" s="400"/>
      <c r="AO164" s="400"/>
      <c r="AP164" s="400"/>
      <c r="AQ164" s="400"/>
      <c r="AR164" s="400"/>
      <c r="AS164" s="400"/>
    </row>
    <row r="165" spans="1:45" s="4" customFormat="1" ht="89.25" x14ac:dyDescent="0.25">
      <c r="A165" s="118"/>
      <c r="B165" s="140"/>
      <c r="C165" s="119"/>
      <c r="D165" s="42"/>
      <c r="E165" s="42"/>
      <c r="F165" s="42"/>
      <c r="G165" s="43"/>
      <c r="H165" s="43"/>
      <c r="I165" s="17" t="s">
        <v>167</v>
      </c>
      <c r="J165" s="14" t="s">
        <v>168</v>
      </c>
      <c r="K165" s="41"/>
      <c r="L165" s="42"/>
      <c r="M165" s="44"/>
      <c r="N165" s="44"/>
      <c r="O165" s="44"/>
      <c r="P165" s="44"/>
      <c r="Q165" s="122"/>
      <c r="R165" s="122"/>
      <c r="S165" s="123"/>
      <c r="T165" s="123"/>
      <c r="U165" s="123"/>
      <c r="V165" s="122"/>
      <c r="W165" s="42"/>
      <c r="X165" s="124"/>
      <c r="Y165" s="275"/>
      <c r="Z165" s="400"/>
      <c r="AA165" s="400"/>
      <c r="AB165" s="400"/>
      <c r="AC165" s="400"/>
      <c r="AD165" s="400"/>
      <c r="AE165" s="400"/>
      <c r="AF165" s="400"/>
      <c r="AG165" s="400"/>
      <c r="AH165" s="400"/>
      <c r="AI165" s="400"/>
      <c r="AJ165" s="400"/>
      <c r="AK165" s="400"/>
      <c r="AL165" s="400"/>
      <c r="AM165" s="400"/>
      <c r="AN165" s="400"/>
      <c r="AO165" s="400"/>
      <c r="AP165" s="400"/>
      <c r="AQ165" s="400"/>
      <c r="AR165" s="400"/>
      <c r="AS165" s="400"/>
    </row>
    <row r="166" spans="1:45" s="4" customFormat="1" ht="38.25" x14ac:dyDescent="0.25">
      <c r="A166" s="70">
        <v>3</v>
      </c>
      <c r="B166" s="143">
        <v>31</v>
      </c>
      <c r="C166" s="71">
        <v>2</v>
      </c>
      <c r="D166" s="72">
        <v>2.0099999999999998</v>
      </c>
      <c r="E166" s="16"/>
      <c r="F166" s="16" t="s">
        <v>1439</v>
      </c>
      <c r="G166" s="17"/>
      <c r="H166" s="17"/>
      <c r="I166" s="17"/>
      <c r="J166" s="14"/>
      <c r="K166" s="14"/>
      <c r="L166" s="16" t="s">
        <v>1440</v>
      </c>
      <c r="M166" s="14" t="s">
        <v>1441</v>
      </c>
      <c r="N166" s="14" t="s">
        <v>1441</v>
      </c>
      <c r="O166" s="14" t="s">
        <v>1441</v>
      </c>
      <c r="P166" s="14" t="s">
        <v>1441</v>
      </c>
      <c r="Q166" s="73">
        <f t="shared" ref="Q166:V166" si="41">SUM(Q167:Q169)</f>
        <v>556150000</v>
      </c>
      <c r="R166" s="73">
        <f t="shared" si="41"/>
        <v>556150000</v>
      </c>
      <c r="S166" s="74">
        <f t="shared" si="41"/>
        <v>556150000</v>
      </c>
      <c r="T166" s="74">
        <f t="shared" si="41"/>
        <v>556150000</v>
      </c>
      <c r="U166" s="74">
        <f t="shared" si="41"/>
        <v>556150000</v>
      </c>
      <c r="V166" s="73">
        <f t="shared" si="41"/>
        <v>611765000</v>
      </c>
      <c r="W166" s="392"/>
      <c r="X166" s="105"/>
      <c r="Y166" s="275">
        <v>2</v>
      </c>
      <c r="Z166" s="400"/>
      <c r="AA166" s="400"/>
      <c r="AB166" s="400"/>
      <c r="AC166" s="400"/>
      <c r="AD166" s="400"/>
      <c r="AE166" s="400"/>
      <c r="AF166" s="400"/>
      <c r="AG166" s="400"/>
      <c r="AH166" s="400"/>
      <c r="AI166" s="400"/>
      <c r="AJ166" s="400"/>
      <c r="AK166" s="400"/>
      <c r="AL166" s="400"/>
      <c r="AM166" s="400"/>
      <c r="AN166" s="400"/>
      <c r="AO166" s="400"/>
      <c r="AP166" s="400"/>
      <c r="AQ166" s="400"/>
      <c r="AR166" s="400"/>
      <c r="AS166" s="400"/>
    </row>
    <row r="167" spans="1:45" s="4" customFormat="1" ht="63.75" x14ac:dyDescent="0.25">
      <c r="A167" s="70"/>
      <c r="B167" s="143"/>
      <c r="C167" s="71"/>
      <c r="D167" s="72"/>
      <c r="E167" s="67"/>
      <c r="F167" s="67" t="s">
        <v>1442</v>
      </c>
      <c r="G167" s="17"/>
      <c r="H167" s="17"/>
      <c r="I167" s="17"/>
      <c r="J167" s="14"/>
      <c r="K167" s="14"/>
      <c r="L167" s="67" t="s">
        <v>1443</v>
      </c>
      <c r="M167" s="20" t="s">
        <v>497</v>
      </c>
      <c r="N167" s="20" t="s">
        <v>497</v>
      </c>
      <c r="O167" s="20" t="s">
        <v>497</v>
      </c>
      <c r="P167" s="20" t="s">
        <v>497</v>
      </c>
      <c r="Q167" s="68">
        <v>84710000</v>
      </c>
      <c r="R167" s="68">
        <v>84710000</v>
      </c>
      <c r="S167" s="69">
        <v>84710000</v>
      </c>
      <c r="T167" s="69">
        <v>84710000</v>
      </c>
      <c r="U167" s="69">
        <v>84710000</v>
      </c>
      <c r="V167" s="68">
        <v>93181000</v>
      </c>
      <c r="W167" s="392"/>
      <c r="X167" s="32"/>
      <c r="Y167" s="83">
        <v>3</v>
      </c>
      <c r="Z167" s="386"/>
      <c r="AA167" s="386"/>
      <c r="AB167" s="386"/>
      <c r="AC167" s="386"/>
      <c r="AD167" s="386"/>
      <c r="AE167" s="386"/>
      <c r="AF167" s="386"/>
      <c r="AG167" s="386"/>
      <c r="AH167" s="386"/>
      <c r="AI167" s="386"/>
      <c r="AJ167" s="386"/>
      <c r="AK167" s="386"/>
      <c r="AL167" s="386"/>
      <c r="AM167" s="386"/>
      <c r="AN167" s="386"/>
      <c r="AO167" s="386"/>
      <c r="AP167" s="386"/>
      <c r="AQ167" s="386"/>
      <c r="AR167" s="386"/>
      <c r="AS167" s="386"/>
    </row>
    <row r="168" spans="1:45" s="4" customFormat="1" ht="38.25" x14ac:dyDescent="0.25">
      <c r="A168" s="70"/>
      <c r="B168" s="143"/>
      <c r="C168" s="71"/>
      <c r="D168" s="72"/>
      <c r="E168" s="67"/>
      <c r="F168" s="67" t="s">
        <v>1444</v>
      </c>
      <c r="G168" s="17"/>
      <c r="H168" s="17"/>
      <c r="I168" s="17"/>
      <c r="J168" s="14"/>
      <c r="K168" s="14"/>
      <c r="L168" s="67" t="s">
        <v>1445</v>
      </c>
      <c r="M168" s="20" t="s">
        <v>497</v>
      </c>
      <c r="N168" s="20" t="s">
        <v>497</v>
      </c>
      <c r="O168" s="20" t="s">
        <v>497</v>
      </c>
      <c r="P168" s="20" t="s">
        <v>497</v>
      </c>
      <c r="Q168" s="68">
        <f>380165000-90000000</f>
        <v>290165000</v>
      </c>
      <c r="R168" s="68">
        <f>380165000-90000000</f>
        <v>290165000</v>
      </c>
      <c r="S168" s="69">
        <f>380165000-90000000</f>
        <v>290165000</v>
      </c>
      <c r="T168" s="69">
        <f>380165000-90000000</f>
        <v>290165000</v>
      </c>
      <c r="U168" s="69">
        <f>380165000-90000000</f>
        <v>290165000</v>
      </c>
      <c r="V168" s="466">
        <v>319181500</v>
      </c>
      <c r="W168" s="392"/>
      <c r="X168" s="32"/>
      <c r="Y168" s="83">
        <v>3</v>
      </c>
      <c r="Z168" s="386"/>
      <c r="AA168" s="386"/>
      <c r="AB168" s="386"/>
      <c r="AC168" s="386"/>
      <c r="AD168" s="386"/>
      <c r="AE168" s="386"/>
      <c r="AF168" s="386"/>
      <c r="AG168" s="386"/>
      <c r="AH168" s="386"/>
      <c r="AI168" s="386"/>
      <c r="AJ168" s="386"/>
      <c r="AK168" s="386"/>
      <c r="AL168" s="386"/>
      <c r="AM168" s="386"/>
      <c r="AN168" s="386"/>
      <c r="AO168" s="386"/>
      <c r="AP168" s="386"/>
      <c r="AQ168" s="386"/>
      <c r="AR168" s="386"/>
      <c r="AS168" s="386"/>
    </row>
    <row r="169" spans="1:45" s="4" customFormat="1" ht="89.25" x14ac:dyDescent="0.25">
      <c r="A169" s="64">
        <v>3</v>
      </c>
      <c r="B169" s="85">
        <v>31</v>
      </c>
      <c r="C169" s="65">
        <v>2</v>
      </c>
      <c r="D169" s="66">
        <v>2.0099999999999998</v>
      </c>
      <c r="E169" s="65">
        <v>3</v>
      </c>
      <c r="F169" s="67" t="s">
        <v>1446</v>
      </c>
      <c r="G169" s="67"/>
      <c r="H169" s="67"/>
      <c r="I169" s="67"/>
      <c r="J169" s="20"/>
      <c r="K169" s="20" t="s">
        <v>60</v>
      </c>
      <c r="L169" s="67" t="s">
        <v>1447</v>
      </c>
      <c r="M169" s="20" t="s">
        <v>497</v>
      </c>
      <c r="N169" s="20" t="s">
        <v>497</v>
      </c>
      <c r="O169" s="20" t="s">
        <v>497</v>
      </c>
      <c r="P169" s="20" t="s">
        <v>497</v>
      </c>
      <c r="Q169" s="68">
        <v>181275000</v>
      </c>
      <c r="R169" s="68">
        <v>181275000</v>
      </c>
      <c r="S169" s="69">
        <v>181275000</v>
      </c>
      <c r="T169" s="69">
        <v>181275000</v>
      </c>
      <c r="U169" s="69">
        <v>181275000</v>
      </c>
      <c r="V169" s="68">
        <v>199402500</v>
      </c>
      <c r="W169" s="392"/>
      <c r="X169" s="20"/>
      <c r="Y169" s="83">
        <v>3</v>
      </c>
      <c r="Z169" s="386"/>
      <c r="AA169" s="386"/>
      <c r="AB169" s="386"/>
      <c r="AC169" s="386"/>
      <c r="AD169" s="386"/>
      <c r="AE169" s="386"/>
      <c r="AF169" s="386"/>
      <c r="AG169" s="386"/>
      <c r="AH169" s="386"/>
      <c r="AI169" s="386"/>
      <c r="AJ169" s="386"/>
      <c r="AK169" s="386"/>
      <c r="AL169" s="386"/>
      <c r="AM169" s="386"/>
      <c r="AN169" s="386"/>
      <c r="AO169" s="386"/>
      <c r="AP169" s="386"/>
      <c r="AQ169" s="386"/>
      <c r="AR169" s="386"/>
      <c r="AS169" s="386"/>
    </row>
    <row r="170" spans="1:45" s="4" customFormat="1" ht="127.5" x14ac:dyDescent="0.25">
      <c r="A170" s="87">
        <v>3</v>
      </c>
      <c r="B170" s="138">
        <v>31</v>
      </c>
      <c r="C170" s="88">
        <v>3</v>
      </c>
      <c r="D170" s="89"/>
      <c r="E170" s="89"/>
      <c r="F170" s="90" t="s">
        <v>1448</v>
      </c>
      <c r="G170" s="91" t="s">
        <v>156</v>
      </c>
      <c r="H170" s="91" t="s">
        <v>157</v>
      </c>
      <c r="I170" s="17" t="s">
        <v>158</v>
      </c>
      <c r="J170" s="92">
        <v>6.5000000000000002E-2</v>
      </c>
      <c r="K170" s="51"/>
      <c r="L170" s="90" t="s">
        <v>1449</v>
      </c>
      <c r="M170" s="99">
        <v>1</v>
      </c>
      <c r="N170" s="99">
        <v>1</v>
      </c>
      <c r="O170" s="99">
        <v>1</v>
      </c>
      <c r="P170" s="99">
        <v>1</v>
      </c>
      <c r="Q170" s="93">
        <f t="shared" ref="Q170:V170" si="42">Q174</f>
        <v>84895000</v>
      </c>
      <c r="R170" s="93">
        <f t="shared" si="42"/>
        <v>84895000</v>
      </c>
      <c r="S170" s="94">
        <f t="shared" si="42"/>
        <v>84895000</v>
      </c>
      <c r="T170" s="94">
        <f t="shared" si="42"/>
        <v>84895000</v>
      </c>
      <c r="U170" s="94">
        <f t="shared" si="42"/>
        <v>84895000</v>
      </c>
      <c r="V170" s="93">
        <f t="shared" si="42"/>
        <v>93384500</v>
      </c>
      <c r="W170" s="535" t="s">
        <v>161</v>
      </c>
      <c r="X170" s="56"/>
      <c r="Y170" s="83">
        <v>1</v>
      </c>
      <c r="Z170" s="386"/>
      <c r="AA170" s="386"/>
      <c r="AB170" s="386"/>
      <c r="AC170" s="386"/>
      <c r="AD170" s="386"/>
      <c r="AE170" s="386"/>
      <c r="AF170" s="386"/>
      <c r="AG170" s="386"/>
      <c r="AH170" s="386"/>
      <c r="AI170" s="386"/>
      <c r="AJ170" s="386"/>
      <c r="AK170" s="386"/>
      <c r="AL170" s="386"/>
      <c r="AM170" s="386"/>
      <c r="AN170" s="386"/>
      <c r="AO170" s="386"/>
      <c r="AP170" s="386"/>
      <c r="AQ170" s="386"/>
      <c r="AR170" s="386"/>
      <c r="AS170" s="386"/>
    </row>
    <row r="171" spans="1:45" s="4" customFormat="1" ht="102" x14ac:dyDescent="0.25">
      <c r="A171" s="95"/>
      <c r="B171" s="322"/>
      <c r="C171" s="96"/>
      <c r="D171" s="97"/>
      <c r="E171" s="97"/>
      <c r="F171" s="61"/>
      <c r="G171" s="98"/>
      <c r="H171" s="98"/>
      <c r="I171" s="17" t="s">
        <v>162</v>
      </c>
      <c r="J171" s="14" t="s">
        <v>163</v>
      </c>
      <c r="K171" s="57"/>
      <c r="L171" s="61"/>
      <c r="M171" s="102"/>
      <c r="N171" s="102"/>
      <c r="O171" s="102"/>
      <c r="P171" s="102"/>
      <c r="Q171" s="100"/>
      <c r="R171" s="100"/>
      <c r="S171" s="101"/>
      <c r="T171" s="101"/>
      <c r="U171" s="101"/>
      <c r="V171" s="100"/>
      <c r="W171" s="546"/>
      <c r="X171" s="60"/>
      <c r="Y171" s="83"/>
      <c r="Z171" s="386"/>
      <c r="AA171" s="386"/>
      <c r="AB171" s="386"/>
      <c r="AC171" s="386"/>
      <c r="AD171" s="386"/>
      <c r="AE171" s="386"/>
      <c r="AF171" s="386"/>
      <c r="AG171" s="386"/>
      <c r="AH171" s="386"/>
      <c r="AI171" s="386"/>
      <c r="AJ171" s="386"/>
      <c r="AK171" s="386"/>
      <c r="AL171" s="386"/>
      <c r="AM171" s="386"/>
      <c r="AN171" s="386"/>
      <c r="AO171" s="386"/>
      <c r="AP171" s="386"/>
      <c r="AQ171" s="386"/>
      <c r="AR171" s="386"/>
      <c r="AS171" s="386"/>
    </row>
    <row r="172" spans="1:45" s="4" customFormat="1" ht="76.5" x14ac:dyDescent="0.25">
      <c r="A172" s="95"/>
      <c r="B172" s="322"/>
      <c r="C172" s="96"/>
      <c r="D172" s="97"/>
      <c r="E172" s="97"/>
      <c r="F172" s="61"/>
      <c r="G172" s="98"/>
      <c r="H172" s="98"/>
      <c r="I172" s="17" t="s">
        <v>165</v>
      </c>
      <c r="J172" s="14" t="s">
        <v>166</v>
      </c>
      <c r="K172" s="57"/>
      <c r="L172" s="61"/>
      <c r="M172" s="102"/>
      <c r="N172" s="102"/>
      <c r="O172" s="102"/>
      <c r="P172" s="102"/>
      <c r="Q172" s="100"/>
      <c r="R172" s="100"/>
      <c r="S172" s="101"/>
      <c r="T172" s="101"/>
      <c r="U172" s="101"/>
      <c r="V172" s="100"/>
      <c r="W172" s="61"/>
      <c r="X172" s="60"/>
      <c r="Y172" s="83"/>
      <c r="Z172" s="386"/>
      <c r="AA172" s="386"/>
      <c r="AB172" s="386"/>
      <c r="AC172" s="386"/>
      <c r="AD172" s="386"/>
      <c r="AE172" s="386"/>
      <c r="AF172" s="386"/>
      <c r="AG172" s="386"/>
      <c r="AH172" s="386"/>
      <c r="AI172" s="386"/>
      <c r="AJ172" s="386"/>
      <c r="AK172" s="386"/>
      <c r="AL172" s="386"/>
      <c r="AM172" s="386"/>
      <c r="AN172" s="386"/>
      <c r="AO172" s="386"/>
      <c r="AP172" s="386"/>
      <c r="AQ172" s="386"/>
      <c r="AR172" s="386"/>
      <c r="AS172" s="386"/>
    </row>
    <row r="173" spans="1:45" s="4" customFormat="1" ht="89.25" x14ac:dyDescent="0.25">
      <c r="A173" s="118"/>
      <c r="B173" s="140"/>
      <c r="C173" s="119"/>
      <c r="D173" s="141"/>
      <c r="E173" s="141"/>
      <c r="F173" s="42"/>
      <c r="G173" s="43"/>
      <c r="H173" s="43"/>
      <c r="I173" s="17" t="s">
        <v>167</v>
      </c>
      <c r="J173" s="14" t="s">
        <v>168</v>
      </c>
      <c r="K173" s="41"/>
      <c r="L173" s="42"/>
      <c r="M173" s="44"/>
      <c r="N173" s="44"/>
      <c r="O173" s="44"/>
      <c r="P173" s="44"/>
      <c r="Q173" s="122"/>
      <c r="R173" s="122"/>
      <c r="S173" s="123"/>
      <c r="T173" s="123"/>
      <c r="U173" s="123"/>
      <c r="V173" s="122"/>
      <c r="W173" s="42"/>
      <c r="X173" s="50"/>
      <c r="Y173" s="83"/>
      <c r="Z173" s="386"/>
      <c r="AA173" s="386"/>
      <c r="AB173" s="386"/>
      <c r="AC173" s="386"/>
      <c r="AD173" s="386"/>
      <c r="AE173" s="386"/>
      <c r="AF173" s="386"/>
      <c r="AG173" s="386"/>
      <c r="AH173" s="386"/>
      <c r="AI173" s="386"/>
      <c r="AJ173" s="386"/>
      <c r="AK173" s="386"/>
      <c r="AL173" s="386"/>
      <c r="AM173" s="386"/>
      <c r="AN173" s="386"/>
      <c r="AO173" s="386"/>
      <c r="AP173" s="386"/>
      <c r="AQ173" s="386"/>
      <c r="AR173" s="386"/>
      <c r="AS173" s="386"/>
    </row>
    <row r="174" spans="1:45" s="4" customFormat="1" ht="89.25" x14ac:dyDescent="0.25">
      <c r="A174" s="70">
        <v>3</v>
      </c>
      <c r="B174" s="143">
        <v>31</v>
      </c>
      <c r="C174" s="71">
        <v>3</v>
      </c>
      <c r="D174" s="72">
        <v>2.0099999999999998</v>
      </c>
      <c r="E174" s="16"/>
      <c r="F174" s="17" t="s">
        <v>1450</v>
      </c>
      <c r="G174" s="17"/>
      <c r="H174" s="17"/>
      <c r="I174" s="17"/>
      <c r="J174" s="14"/>
      <c r="K174" s="14"/>
      <c r="L174" s="16" t="s">
        <v>1451</v>
      </c>
      <c r="M174" s="14" t="s">
        <v>1452</v>
      </c>
      <c r="N174" s="14" t="s">
        <v>1452</v>
      </c>
      <c r="O174" s="14" t="s">
        <v>1452</v>
      </c>
      <c r="P174" s="14" t="s">
        <v>1452</v>
      </c>
      <c r="Q174" s="73">
        <f t="shared" ref="Q174:V174" si="43">SUM(Q175:Q176)</f>
        <v>84895000</v>
      </c>
      <c r="R174" s="73">
        <f t="shared" si="43"/>
        <v>84895000</v>
      </c>
      <c r="S174" s="74">
        <f t="shared" si="43"/>
        <v>84895000</v>
      </c>
      <c r="T174" s="74">
        <f t="shared" si="43"/>
        <v>84895000</v>
      </c>
      <c r="U174" s="74">
        <f t="shared" si="43"/>
        <v>84895000</v>
      </c>
      <c r="V174" s="73">
        <f t="shared" si="43"/>
        <v>93384500</v>
      </c>
      <c r="W174" s="392"/>
      <c r="X174" s="105"/>
      <c r="Y174" s="275">
        <v>2</v>
      </c>
      <c r="Z174" s="400"/>
      <c r="AA174" s="400"/>
      <c r="AB174" s="400"/>
      <c r="AC174" s="400"/>
      <c r="AD174" s="400"/>
      <c r="AE174" s="400"/>
      <c r="AF174" s="400"/>
      <c r="AG174" s="400"/>
      <c r="AH174" s="400"/>
      <c r="AI174" s="400"/>
      <c r="AJ174" s="400"/>
      <c r="AK174" s="400"/>
      <c r="AL174" s="400"/>
      <c r="AM174" s="400"/>
      <c r="AN174" s="400"/>
      <c r="AO174" s="400"/>
      <c r="AP174" s="400"/>
      <c r="AQ174" s="400"/>
      <c r="AR174" s="400"/>
      <c r="AS174" s="400"/>
    </row>
    <row r="175" spans="1:45" s="4" customFormat="1" ht="165.75" x14ac:dyDescent="0.25">
      <c r="A175" s="64">
        <v>3</v>
      </c>
      <c r="B175" s="85">
        <v>31</v>
      </c>
      <c r="C175" s="65">
        <v>3</v>
      </c>
      <c r="D175" s="66">
        <v>2.0099999999999998</v>
      </c>
      <c r="E175" s="65">
        <v>1</v>
      </c>
      <c r="F175" s="67" t="s">
        <v>1453</v>
      </c>
      <c r="G175" s="67"/>
      <c r="H175" s="67"/>
      <c r="I175" s="67"/>
      <c r="J175" s="20"/>
      <c r="K175" s="20" t="s">
        <v>1454</v>
      </c>
      <c r="L175" s="67" t="s">
        <v>1455</v>
      </c>
      <c r="M175" s="20" t="s">
        <v>1456</v>
      </c>
      <c r="N175" s="20" t="s">
        <v>1456</v>
      </c>
      <c r="O175" s="20" t="s">
        <v>1456</v>
      </c>
      <c r="P175" s="20" t="s">
        <v>1456</v>
      </c>
      <c r="Q175" s="68">
        <v>45795000</v>
      </c>
      <c r="R175" s="68">
        <v>45795000</v>
      </c>
      <c r="S175" s="69">
        <v>45795000</v>
      </c>
      <c r="T175" s="69">
        <v>45795000</v>
      </c>
      <c r="U175" s="69">
        <v>45795000</v>
      </c>
      <c r="V175" s="68">
        <v>50374500</v>
      </c>
      <c r="W175" s="392"/>
      <c r="X175" s="32" t="s">
        <v>107</v>
      </c>
      <c r="Y175" s="83">
        <v>3</v>
      </c>
      <c r="Z175" s="386"/>
      <c r="AA175" s="386"/>
      <c r="AB175" s="386"/>
      <c r="AC175" s="386"/>
      <c r="AD175" s="386"/>
      <c r="AE175" s="386"/>
      <c r="AF175" s="386"/>
      <c r="AG175" s="386"/>
      <c r="AH175" s="386"/>
      <c r="AI175" s="386"/>
      <c r="AJ175" s="386"/>
      <c r="AK175" s="386"/>
      <c r="AL175" s="386"/>
      <c r="AM175" s="386"/>
      <c r="AN175" s="386"/>
      <c r="AO175" s="386"/>
      <c r="AP175" s="386"/>
      <c r="AQ175" s="386"/>
      <c r="AR175" s="386"/>
      <c r="AS175" s="386"/>
    </row>
    <row r="176" spans="1:45" s="4" customFormat="1" ht="165.75" x14ac:dyDescent="0.25">
      <c r="A176" s="64">
        <v>3</v>
      </c>
      <c r="B176" s="85">
        <v>31</v>
      </c>
      <c r="C176" s="65">
        <v>3</v>
      </c>
      <c r="D176" s="66">
        <v>2.0099999999999998</v>
      </c>
      <c r="E176" s="65">
        <v>2</v>
      </c>
      <c r="F176" s="67" t="s">
        <v>1457</v>
      </c>
      <c r="G176" s="67"/>
      <c r="H176" s="67"/>
      <c r="I176" s="67"/>
      <c r="J176" s="20"/>
      <c r="K176" s="20" t="s">
        <v>60</v>
      </c>
      <c r="L176" s="67" t="s">
        <v>1458</v>
      </c>
      <c r="M176" s="20" t="s">
        <v>1459</v>
      </c>
      <c r="N176" s="20" t="s">
        <v>1459</v>
      </c>
      <c r="O176" s="20" t="s">
        <v>1459</v>
      </c>
      <c r="P176" s="20" t="s">
        <v>1459</v>
      </c>
      <c r="Q176" s="68">
        <v>39100000</v>
      </c>
      <c r="R176" s="68">
        <v>39100000</v>
      </c>
      <c r="S176" s="69">
        <v>39100000</v>
      </c>
      <c r="T176" s="69">
        <v>39100000</v>
      </c>
      <c r="U176" s="69">
        <v>39100000</v>
      </c>
      <c r="V176" s="68">
        <v>43010000</v>
      </c>
      <c r="W176" s="392"/>
      <c r="X176" s="32" t="s">
        <v>107</v>
      </c>
      <c r="Y176" s="83">
        <v>3</v>
      </c>
      <c r="Z176" s="386"/>
      <c r="AA176" s="386"/>
      <c r="AB176" s="386"/>
      <c r="AC176" s="386"/>
      <c r="AD176" s="386"/>
      <c r="AE176" s="386"/>
      <c r="AF176" s="386"/>
      <c r="AG176" s="386"/>
      <c r="AH176" s="386"/>
      <c r="AI176" s="386"/>
      <c r="AJ176" s="386"/>
      <c r="AK176" s="386"/>
      <c r="AL176" s="386"/>
      <c r="AM176" s="386"/>
      <c r="AN176" s="386"/>
      <c r="AO176" s="386"/>
      <c r="AP176" s="386"/>
      <c r="AQ176" s="386"/>
      <c r="AR176" s="386"/>
      <c r="AS176" s="386"/>
    </row>
    <row r="177" spans="1:45" s="4" customFormat="1" ht="127.5" x14ac:dyDescent="0.25">
      <c r="A177" s="87">
        <v>3</v>
      </c>
      <c r="B177" s="138">
        <v>31</v>
      </c>
      <c r="C177" s="168">
        <v>4</v>
      </c>
      <c r="D177" s="89"/>
      <c r="E177" s="89"/>
      <c r="F177" s="90" t="s">
        <v>1460</v>
      </c>
      <c r="G177" s="91" t="s">
        <v>156</v>
      </c>
      <c r="H177" s="91" t="s">
        <v>157</v>
      </c>
      <c r="I177" s="17" t="s">
        <v>158</v>
      </c>
      <c r="J177" s="92">
        <v>6.5000000000000002E-2</v>
      </c>
      <c r="K177" s="51"/>
      <c r="L177" s="90" t="s">
        <v>1461</v>
      </c>
      <c r="M177" s="99">
        <v>0.5</v>
      </c>
      <c r="N177" s="99">
        <v>0.5</v>
      </c>
      <c r="O177" s="99">
        <v>0.5</v>
      </c>
      <c r="P177" s="99">
        <v>0.5</v>
      </c>
      <c r="Q177" s="93">
        <f t="shared" ref="Q177:V177" si="44">Q181</f>
        <v>46900000</v>
      </c>
      <c r="R177" s="93">
        <f t="shared" si="44"/>
        <v>46900000</v>
      </c>
      <c r="S177" s="94">
        <f t="shared" si="44"/>
        <v>46900000</v>
      </c>
      <c r="T177" s="94">
        <f t="shared" si="44"/>
        <v>46900000</v>
      </c>
      <c r="U177" s="94">
        <f t="shared" si="44"/>
        <v>46900000</v>
      </c>
      <c r="V177" s="93">
        <f t="shared" si="44"/>
        <v>51590000</v>
      </c>
      <c r="W177" s="535" t="s">
        <v>161</v>
      </c>
      <c r="X177" s="56"/>
      <c r="Y177" s="83">
        <v>1</v>
      </c>
      <c r="Z177" s="386"/>
      <c r="AA177" s="386"/>
      <c r="AB177" s="386"/>
      <c r="AC177" s="386"/>
      <c r="AD177" s="386"/>
      <c r="AE177" s="386"/>
      <c r="AF177" s="386"/>
      <c r="AG177" s="386"/>
      <c r="AH177" s="386"/>
      <c r="AI177" s="386"/>
      <c r="AJ177" s="386"/>
      <c r="AK177" s="386"/>
      <c r="AL177" s="386"/>
      <c r="AM177" s="386"/>
      <c r="AN177" s="386"/>
      <c r="AO177" s="386"/>
      <c r="AP177" s="386"/>
      <c r="AQ177" s="386"/>
      <c r="AR177" s="386"/>
      <c r="AS177" s="386"/>
    </row>
    <row r="178" spans="1:45" s="4" customFormat="1" ht="102" x14ac:dyDescent="0.25">
      <c r="A178" s="95"/>
      <c r="B178" s="322"/>
      <c r="C178" s="264"/>
      <c r="D178" s="97"/>
      <c r="E178" s="97"/>
      <c r="F178" s="61"/>
      <c r="G178" s="98"/>
      <c r="H178" s="98"/>
      <c r="I178" s="17" t="s">
        <v>162</v>
      </c>
      <c r="J178" s="14" t="s">
        <v>163</v>
      </c>
      <c r="K178" s="57"/>
      <c r="L178" s="61"/>
      <c r="M178" s="102"/>
      <c r="N178" s="102"/>
      <c r="O178" s="102"/>
      <c r="P178" s="102"/>
      <c r="Q178" s="100"/>
      <c r="R178" s="100"/>
      <c r="S178" s="101"/>
      <c r="T178" s="101"/>
      <c r="U178" s="101"/>
      <c r="V178" s="100"/>
      <c r="W178" s="546"/>
      <c r="X178" s="60"/>
      <c r="Y178" s="83"/>
      <c r="Z178" s="386"/>
      <c r="AA178" s="386"/>
      <c r="AB178" s="386"/>
      <c r="AC178" s="386"/>
      <c r="AD178" s="386"/>
      <c r="AE178" s="386"/>
      <c r="AF178" s="386"/>
      <c r="AG178" s="386"/>
      <c r="AH178" s="386"/>
      <c r="AI178" s="386"/>
      <c r="AJ178" s="386"/>
      <c r="AK178" s="386"/>
      <c r="AL178" s="386"/>
      <c r="AM178" s="386"/>
      <c r="AN178" s="386"/>
      <c r="AO178" s="386"/>
      <c r="AP178" s="386"/>
      <c r="AQ178" s="386"/>
      <c r="AR178" s="386"/>
      <c r="AS178" s="386"/>
    </row>
    <row r="179" spans="1:45" s="4" customFormat="1" ht="76.5" x14ac:dyDescent="0.25">
      <c r="A179" s="95"/>
      <c r="B179" s="322"/>
      <c r="C179" s="264"/>
      <c r="D179" s="97"/>
      <c r="E179" s="97"/>
      <c r="F179" s="61"/>
      <c r="G179" s="98"/>
      <c r="H179" s="98"/>
      <c r="I179" s="17" t="s">
        <v>165</v>
      </c>
      <c r="J179" s="14" t="s">
        <v>166</v>
      </c>
      <c r="K179" s="57"/>
      <c r="L179" s="61"/>
      <c r="M179" s="102"/>
      <c r="N179" s="102"/>
      <c r="O179" s="102"/>
      <c r="P179" s="102"/>
      <c r="Q179" s="100"/>
      <c r="R179" s="100"/>
      <c r="S179" s="101"/>
      <c r="T179" s="101"/>
      <c r="U179" s="101"/>
      <c r="V179" s="100"/>
      <c r="W179" s="61"/>
      <c r="X179" s="60"/>
      <c r="Y179" s="83"/>
      <c r="Z179" s="386"/>
      <c r="AA179" s="386"/>
      <c r="AB179" s="386"/>
      <c r="AC179" s="386"/>
      <c r="AD179" s="386"/>
      <c r="AE179" s="386"/>
      <c r="AF179" s="386"/>
      <c r="AG179" s="386"/>
      <c r="AH179" s="386"/>
      <c r="AI179" s="386"/>
      <c r="AJ179" s="386"/>
      <c r="AK179" s="386"/>
      <c r="AL179" s="386"/>
      <c r="AM179" s="386"/>
      <c r="AN179" s="386"/>
      <c r="AO179" s="386"/>
      <c r="AP179" s="386"/>
      <c r="AQ179" s="386"/>
      <c r="AR179" s="386"/>
      <c r="AS179" s="386"/>
    </row>
    <row r="180" spans="1:45" s="4" customFormat="1" ht="89.25" x14ac:dyDescent="0.25">
      <c r="A180" s="118"/>
      <c r="B180" s="140"/>
      <c r="C180" s="241"/>
      <c r="D180" s="141"/>
      <c r="E180" s="141"/>
      <c r="F180" s="42"/>
      <c r="G180" s="43"/>
      <c r="H180" s="43"/>
      <c r="I180" s="17" t="s">
        <v>167</v>
      </c>
      <c r="J180" s="14" t="s">
        <v>168</v>
      </c>
      <c r="K180" s="41"/>
      <c r="L180" s="42"/>
      <c r="M180" s="44"/>
      <c r="N180" s="44"/>
      <c r="O180" s="44"/>
      <c r="P180" s="44"/>
      <c r="Q180" s="122"/>
      <c r="R180" s="122"/>
      <c r="S180" s="123"/>
      <c r="T180" s="123"/>
      <c r="U180" s="123"/>
      <c r="V180" s="122"/>
      <c r="W180" s="42"/>
      <c r="X180" s="50"/>
      <c r="Y180" s="83"/>
      <c r="Z180" s="386"/>
      <c r="AA180" s="386"/>
      <c r="AB180" s="386"/>
      <c r="AC180" s="386"/>
      <c r="AD180" s="386"/>
      <c r="AE180" s="386"/>
      <c r="AF180" s="386"/>
      <c r="AG180" s="386"/>
      <c r="AH180" s="386"/>
      <c r="AI180" s="386"/>
      <c r="AJ180" s="386"/>
      <c r="AK180" s="386"/>
      <c r="AL180" s="386"/>
      <c r="AM180" s="386"/>
      <c r="AN180" s="386"/>
      <c r="AO180" s="386"/>
      <c r="AP180" s="386"/>
      <c r="AQ180" s="386"/>
      <c r="AR180" s="386"/>
      <c r="AS180" s="386"/>
    </row>
    <row r="181" spans="1:45" s="4" customFormat="1" ht="51" x14ac:dyDescent="0.25">
      <c r="A181" s="70">
        <v>3</v>
      </c>
      <c r="B181" s="143">
        <v>31</v>
      </c>
      <c r="C181" s="65">
        <v>4</v>
      </c>
      <c r="D181" s="72">
        <v>2.0099999999999998</v>
      </c>
      <c r="E181" s="67"/>
      <c r="F181" s="16" t="s">
        <v>1462</v>
      </c>
      <c r="G181" s="17"/>
      <c r="H181" s="17"/>
      <c r="I181" s="17"/>
      <c r="J181" s="14"/>
      <c r="K181" s="14"/>
      <c r="L181" s="16" t="s">
        <v>1463</v>
      </c>
      <c r="M181" s="14" t="s">
        <v>1114</v>
      </c>
      <c r="N181" s="14" t="s">
        <v>1114</v>
      </c>
      <c r="O181" s="14" t="s">
        <v>1114</v>
      </c>
      <c r="P181" s="14" t="s">
        <v>1114</v>
      </c>
      <c r="Q181" s="73">
        <f t="shared" ref="Q181:V181" si="45">SUM(Q182)</f>
        <v>46900000</v>
      </c>
      <c r="R181" s="73">
        <f t="shared" si="45"/>
        <v>46900000</v>
      </c>
      <c r="S181" s="74">
        <f t="shared" si="45"/>
        <v>46900000</v>
      </c>
      <c r="T181" s="74">
        <f t="shared" si="45"/>
        <v>46900000</v>
      </c>
      <c r="U181" s="74">
        <f t="shared" si="45"/>
        <v>46900000</v>
      </c>
      <c r="V181" s="73">
        <f t="shared" si="45"/>
        <v>51590000</v>
      </c>
      <c r="W181" s="392"/>
      <c r="X181" s="32"/>
      <c r="Y181" s="83">
        <v>2</v>
      </c>
      <c r="Z181" s="386"/>
      <c r="AA181" s="386"/>
      <c r="AB181" s="386"/>
      <c r="AC181" s="386"/>
      <c r="AD181" s="386"/>
      <c r="AE181" s="386"/>
      <c r="AF181" s="386"/>
      <c r="AG181" s="386"/>
      <c r="AH181" s="386"/>
      <c r="AI181" s="386"/>
      <c r="AJ181" s="386"/>
      <c r="AK181" s="386"/>
      <c r="AL181" s="386"/>
      <c r="AM181" s="386"/>
      <c r="AN181" s="386"/>
      <c r="AO181" s="386"/>
      <c r="AP181" s="386"/>
      <c r="AQ181" s="386"/>
      <c r="AR181" s="386"/>
      <c r="AS181" s="386"/>
    </row>
    <row r="182" spans="1:45" s="4" customFormat="1" ht="89.25" x14ac:dyDescent="0.25">
      <c r="A182" s="64">
        <v>3</v>
      </c>
      <c r="B182" s="85">
        <v>31</v>
      </c>
      <c r="C182" s="65">
        <v>4</v>
      </c>
      <c r="D182" s="66">
        <v>2.0099999999999998</v>
      </c>
      <c r="E182" s="65">
        <v>2</v>
      </c>
      <c r="F182" s="67" t="s">
        <v>1464</v>
      </c>
      <c r="G182" s="67"/>
      <c r="H182" s="67"/>
      <c r="I182" s="67"/>
      <c r="J182" s="20"/>
      <c r="K182" s="20" t="s">
        <v>60</v>
      </c>
      <c r="L182" s="67" t="s">
        <v>1465</v>
      </c>
      <c r="M182" s="20" t="s">
        <v>497</v>
      </c>
      <c r="N182" s="20" t="s">
        <v>497</v>
      </c>
      <c r="O182" s="20" t="s">
        <v>497</v>
      </c>
      <c r="P182" s="20" t="s">
        <v>497</v>
      </c>
      <c r="Q182" s="68">
        <v>46900000</v>
      </c>
      <c r="R182" s="68">
        <v>46900000</v>
      </c>
      <c r="S182" s="69">
        <v>46900000</v>
      </c>
      <c r="T182" s="69">
        <v>46900000</v>
      </c>
      <c r="U182" s="69">
        <v>46900000</v>
      </c>
      <c r="V182" s="68">
        <f>Q182+(Q182*10%)</f>
        <v>51590000</v>
      </c>
      <c r="W182" s="392"/>
      <c r="X182" s="32" t="s">
        <v>107</v>
      </c>
      <c r="Y182" s="83">
        <v>3</v>
      </c>
      <c r="Z182" s="386"/>
      <c r="AA182" s="386"/>
      <c r="AB182" s="386"/>
      <c r="AC182" s="386"/>
      <c r="AD182" s="386"/>
      <c r="AE182" s="386"/>
      <c r="AF182" s="386"/>
      <c r="AG182" s="386"/>
      <c r="AH182" s="386"/>
      <c r="AI182" s="386"/>
      <c r="AJ182" s="386"/>
      <c r="AK182" s="386"/>
      <c r="AL182" s="386"/>
      <c r="AM182" s="386"/>
      <c r="AN182" s="386"/>
      <c r="AO182" s="386"/>
      <c r="AP182" s="386"/>
      <c r="AQ182" s="386"/>
      <c r="AR182" s="386"/>
      <c r="AS182" s="386"/>
    </row>
    <row r="183" spans="1:45" s="428" customFormat="1" x14ac:dyDescent="0.25">
      <c r="A183" s="575" t="s">
        <v>682</v>
      </c>
      <c r="B183" s="576"/>
      <c r="C183" s="576"/>
      <c r="D183" s="576"/>
      <c r="E183" s="576"/>
      <c r="F183" s="576"/>
      <c r="G183" s="576"/>
      <c r="H183" s="576"/>
      <c r="I183" s="576"/>
      <c r="J183" s="576"/>
      <c r="K183" s="576"/>
      <c r="L183" s="576"/>
      <c r="M183" s="576"/>
      <c r="N183" s="576"/>
      <c r="O183" s="576"/>
      <c r="P183" s="577"/>
      <c r="Q183" s="427"/>
      <c r="R183" s="427"/>
      <c r="S183" s="468"/>
      <c r="T183" s="468">
        <f>T9+T105+T158</f>
        <v>7060041250</v>
      </c>
      <c r="U183" s="468">
        <f t="shared" ref="U183:V183" si="46">U9+U105+U158</f>
        <v>7860041250</v>
      </c>
      <c r="V183" s="468">
        <f t="shared" si="46"/>
        <v>8993463645</v>
      </c>
      <c r="W183" s="16"/>
      <c r="X183" s="14"/>
      <c r="Y183" s="106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</row>
    <row r="185" spans="1:45" x14ac:dyDescent="0.25">
      <c r="E185" s="281"/>
      <c r="F185" s="281" t="s">
        <v>1148</v>
      </c>
      <c r="O185" s="329"/>
      <c r="S185" s="329"/>
      <c r="T185" s="367"/>
      <c r="U185" s="367"/>
      <c r="V185" s="543" t="s">
        <v>1151</v>
      </c>
      <c r="W185" s="543"/>
    </row>
    <row r="186" spans="1:45" x14ac:dyDescent="0.25">
      <c r="E186" s="281"/>
      <c r="F186" s="281"/>
      <c r="O186" s="329"/>
      <c r="S186" s="329"/>
      <c r="T186" s="329"/>
      <c r="U186" s="329"/>
    </row>
    <row r="187" spans="1:45" x14ac:dyDescent="0.25">
      <c r="E187" s="281"/>
      <c r="F187" s="281"/>
      <c r="O187" s="329"/>
      <c r="S187" s="329"/>
      <c r="T187" s="329"/>
      <c r="U187" s="329"/>
    </row>
    <row r="188" spans="1:45" x14ac:dyDescent="0.25">
      <c r="E188" s="281"/>
      <c r="F188" s="281"/>
      <c r="O188" s="329"/>
      <c r="S188" s="329"/>
      <c r="T188" s="329"/>
      <c r="U188" s="367"/>
    </row>
    <row r="189" spans="1:45" x14ac:dyDescent="0.25">
      <c r="E189" s="281"/>
      <c r="F189" s="369" t="s">
        <v>1567</v>
      </c>
      <c r="O189" s="329"/>
      <c r="S189" s="329"/>
      <c r="T189" s="329"/>
      <c r="U189" s="329"/>
      <c r="V189" s="534" t="s">
        <v>1569</v>
      </c>
      <c r="W189" s="534"/>
    </row>
    <row r="190" spans="1:45" x14ac:dyDescent="0.25">
      <c r="E190" s="369"/>
      <c r="F190" s="369" t="s">
        <v>1568</v>
      </c>
      <c r="O190" s="329"/>
      <c r="S190" s="329"/>
      <c r="T190" s="329"/>
      <c r="U190" s="329"/>
      <c r="V190" s="534" t="s">
        <v>1570</v>
      </c>
      <c r="W190" s="534"/>
    </row>
    <row r="192" spans="1:45" x14ac:dyDescent="0.25">
      <c r="U192" s="220"/>
    </row>
    <row r="193" spans="20:21" x14ac:dyDescent="0.25">
      <c r="T193" s="220"/>
    </row>
    <row r="194" spans="20:21" x14ac:dyDescent="0.25">
      <c r="U194" s="484"/>
    </row>
  </sheetData>
  <mergeCells count="46">
    <mergeCell ref="V185:W185"/>
    <mergeCell ref="V189:W189"/>
    <mergeCell ref="V190:W190"/>
    <mergeCell ref="A5:E7"/>
    <mergeCell ref="F5:F7"/>
    <mergeCell ref="G5:G7"/>
    <mergeCell ref="H5:H7"/>
    <mergeCell ref="I5:I7"/>
    <mergeCell ref="K5:K7"/>
    <mergeCell ref="L5:N5"/>
    <mergeCell ref="Q5:Q7"/>
    <mergeCell ref="R5:R7"/>
    <mergeCell ref="S5:S7"/>
    <mergeCell ref="F13:F17"/>
    <mergeCell ref="G13:G17"/>
    <mergeCell ref="H13:H17"/>
    <mergeCell ref="L13:L17"/>
    <mergeCell ref="M13:M14"/>
    <mergeCell ref="V5:V7"/>
    <mergeCell ref="X5:X7"/>
    <mergeCell ref="J5:J7"/>
    <mergeCell ref="U5:U7"/>
    <mergeCell ref="P13:P14"/>
    <mergeCell ref="W13:W17"/>
    <mergeCell ref="Y5:Y7"/>
    <mergeCell ref="L6:N6"/>
    <mergeCell ref="W6:W7"/>
    <mergeCell ref="T5:T7"/>
    <mergeCell ref="A183:P183"/>
    <mergeCell ref="W129:W130"/>
    <mergeCell ref="W136:W137"/>
    <mergeCell ref="W147:W148"/>
    <mergeCell ref="W162:W163"/>
    <mergeCell ref="W170:W171"/>
    <mergeCell ref="W177:W178"/>
    <mergeCell ref="W119:W120"/>
    <mergeCell ref="N13:N14"/>
    <mergeCell ref="O13:O14"/>
    <mergeCell ref="W74:W75"/>
    <mergeCell ref="W82:W83"/>
    <mergeCell ref="W88:W89"/>
    <mergeCell ref="W96:W97"/>
    <mergeCell ref="W109:W110"/>
    <mergeCell ref="W56:W57"/>
    <mergeCell ref="W62:W63"/>
    <mergeCell ref="W68:W6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176" max="23" man="1"/>
  </rowBreaks>
  <colBreaks count="1" manualBreakCount="1">
    <brk id="24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24"/>
  <sheetViews>
    <sheetView view="pageBreakPreview" zoomScale="70" zoomScaleNormal="70" zoomScaleSheetLayoutView="70" workbookViewId="0">
      <pane ySplit="3" topLeftCell="A4" activePane="bottomLeft" state="frozen"/>
      <selection pane="bottomLeft" activeCell="A119" sqref="A119:XFD124"/>
    </sheetView>
  </sheetViews>
  <sheetFormatPr defaultRowHeight="15" x14ac:dyDescent="0.25"/>
  <cols>
    <col min="1" max="1" width="4.28515625" customWidth="1"/>
    <col min="2" max="2" width="5" customWidth="1"/>
    <col min="3" max="3" width="4.5703125" customWidth="1"/>
    <col min="4" max="4" width="5.42578125" customWidth="1"/>
    <col min="5" max="5" width="4.85546875" customWidth="1"/>
    <col min="6" max="6" width="30.42578125" customWidth="1"/>
    <col min="7" max="7" width="14.85546875" customWidth="1"/>
    <col min="8" max="8" width="12.5703125" customWidth="1"/>
    <col min="9" max="9" width="11.42578125" customWidth="1"/>
    <col min="10" max="10" width="14.140625" customWidth="1"/>
    <col min="12" max="12" width="19.140625" customWidth="1"/>
    <col min="13" max="13" width="0" hidden="1" customWidth="1"/>
    <col min="14" max="14" width="10.5703125" hidden="1" customWidth="1"/>
    <col min="15" max="15" width="8.7109375" style="329"/>
    <col min="16" max="18" width="0" style="329" hidden="1" customWidth="1"/>
    <col min="19" max="19" width="8.7109375" style="329"/>
    <col min="20" max="20" width="18" style="329" customWidth="1"/>
    <col min="21" max="21" width="18.28515625" style="329" customWidth="1"/>
    <col min="22" max="22" width="20" customWidth="1"/>
  </cols>
  <sheetData>
    <row r="1" spans="1:45" s="4" customFormat="1" ht="25.5" x14ac:dyDescent="0.25">
      <c r="A1" s="547" t="s">
        <v>0</v>
      </c>
      <c r="B1" s="563"/>
      <c r="C1" s="563"/>
      <c r="D1" s="563"/>
      <c r="E1" s="564"/>
      <c r="F1" s="551" t="s">
        <v>1</v>
      </c>
      <c r="G1" s="551" t="s">
        <v>2</v>
      </c>
      <c r="H1" s="551" t="s">
        <v>3</v>
      </c>
      <c r="I1" s="551" t="s">
        <v>4</v>
      </c>
      <c r="J1" s="551" t="s">
        <v>5</v>
      </c>
      <c r="K1" s="551" t="s">
        <v>6</v>
      </c>
      <c r="L1" s="554" t="s">
        <v>7</v>
      </c>
      <c r="M1" s="555"/>
      <c r="N1" s="556"/>
      <c r="O1" s="412"/>
      <c r="P1" s="578" t="s">
        <v>8</v>
      </c>
      <c r="Q1" s="578" t="s">
        <v>9</v>
      </c>
      <c r="R1" s="560" t="s">
        <v>10</v>
      </c>
      <c r="S1" s="412"/>
      <c r="T1" s="560" t="s">
        <v>11</v>
      </c>
      <c r="U1" s="560" t="s">
        <v>1284</v>
      </c>
      <c r="V1" s="550" t="s">
        <v>12</v>
      </c>
      <c r="W1" s="2" t="s">
        <v>13</v>
      </c>
      <c r="X1" s="551" t="s">
        <v>14</v>
      </c>
      <c r="Y1" s="552" t="s">
        <v>15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s="4" customFormat="1" x14ac:dyDescent="0.25">
      <c r="A2" s="553"/>
      <c r="B2" s="565"/>
      <c r="C2" s="565"/>
      <c r="D2" s="565"/>
      <c r="E2" s="566"/>
      <c r="F2" s="546"/>
      <c r="G2" s="546"/>
      <c r="H2" s="546"/>
      <c r="I2" s="546"/>
      <c r="J2" s="546"/>
      <c r="K2" s="557"/>
      <c r="L2" s="554" t="s">
        <v>16</v>
      </c>
      <c r="M2" s="555"/>
      <c r="N2" s="556"/>
      <c r="O2" s="330"/>
      <c r="P2" s="561"/>
      <c r="Q2" s="561"/>
      <c r="R2" s="561"/>
      <c r="S2" s="330"/>
      <c r="T2" s="561"/>
      <c r="U2" s="561"/>
      <c r="V2" s="546"/>
      <c r="W2" s="551" t="s">
        <v>17</v>
      </c>
      <c r="X2" s="546"/>
      <c r="Y2" s="55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s="4" customFormat="1" ht="38.25" x14ac:dyDescent="0.25">
      <c r="A3" s="567"/>
      <c r="B3" s="568"/>
      <c r="C3" s="568"/>
      <c r="D3" s="568"/>
      <c r="E3" s="569"/>
      <c r="F3" s="536"/>
      <c r="G3" s="536"/>
      <c r="H3" s="536"/>
      <c r="I3" s="536"/>
      <c r="J3" s="536"/>
      <c r="K3" s="558"/>
      <c r="L3" s="2" t="s">
        <v>18</v>
      </c>
      <c r="M3" s="2" t="s">
        <v>19</v>
      </c>
      <c r="N3" s="2" t="s">
        <v>20</v>
      </c>
      <c r="O3" s="331" t="s">
        <v>21</v>
      </c>
      <c r="P3" s="562"/>
      <c r="Q3" s="562"/>
      <c r="R3" s="562"/>
      <c r="S3" s="331" t="s">
        <v>1146</v>
      </c>
      <c r="T3" s="562"/>
      <c r="U3" s="562"/>
      <c r="V3" s="536"/>
      <c r="W3" s="536"/>
      <c r="X3" s="536"/>
      <c r="Y3" s="55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s="4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7"/>
      <c r="L4" s="2"/>
      <c r="M4" s="2"/>
      <c r="N4" s="2"/>
      <c r="O4" s="331"/>
      <c r="P4" s="413"/>
      <c r="Q4" s="413"/>
      <c r="R4" s="352"/>
      <c r="S4" s="331"/>
      <c r="T4" s="352"/>
      <c r="U4" s="352"/>
      <c r="V4" s="8"/>
      <c r="W4" s="10"/>
      <c r="X4" s="8"/>
      <c r="Y4" s="1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s="4" customFormat="1" ht="38.25" x14ac:dyDescent="0.25">
      <c r="A5" s="206">
        <v>3</v>
      </c>
      <c r="B5" s="206">
        <v>25</v>
      </c>
      <c r="C5" s="221"/>
      <c r="D5" s="221"/>
      <c r="E5" s="221"/>
      <c r="F5" s="210" t="s">
        <v>1158</v>
      </c>
      <c r="G5" s="384"/>
      <c r="H5" s="23"/>
      <c r="I5" s="23"/>
      <c r="J5" s="21"/>
      <c r="K5" s="21"/>
      <c r="L5" s="210"/>
      <c r="M5" s="21"/>
      <c r="N5" s="21"/>
      <c r="O5" s="429"/>
      <c r="P5" s="430">
        <f>P7</f>
        <v>3806952000</v>
      </c>
      <c r="Q5" s="430">
        <f>Q7</f>
        <v>3806952000</v>
      </c>
      <c r="R5" s="431">
        <f>R7</f>
        <v>4854277000</v>
      </c>
      <c r="S5" s="429"/>
      <c r="T5" s="431">
        <f>T7</f>
        <v>4765997000</v>
      </c>
      <c r="U5" s="431">
        <f>U7</f>
        <v>6589997000</v>
      </c>
      <c r="V5" s="24">
        <f>V7</f>
        <v>4885920000</v>
      </c>
      <c r="W5" s="385"/>
      <c r="X5" s="27"/>
      <c r="Y5" s="83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  <c r="AN5" s="386"/>
      <c r="AO5" s="386"/>
      <c r="AP5" s="386"/>
      <c r="AQ5" s="386"/>
      <c r="AR5" s="386"/>
      <c r="AS5" s="386"/>
    </row>
    <row r="6" spans="1:45" s="4" customFormat="1" x14ac:dyDescent="0.25">
      <c r="A6" s="118"/>
      <c r="B6" s="118"/>
      <c r="C6" s="189"/>
      <c r="D6" s="189"/>
      <c r="E6" s="189"/>
      <c r="F6" s="42"/>
      <c r="G6" s="386"/>
      <c r="H6" s="43"/>
      <c r="I6" s="43"/>
      <c r="J6" s="41"/>
      <c r="K6" s="41"/>
      <c r="L6" s="42"/>
      <c r="M6" s="387"/>
      <c r="N6" s="387"/>
      <c r="O6" s="414"/>
      <c r="P6" s="415"/>
      <c r="Q6" s="415"/>
      <c r="R6" s="416"/>
      <c r="S6" s="414"/>
      <c r="T6" s="416"/>
      <c r="U6" s="416"/>
      <c r="V6" s="48"/>
      <c r="W6" s="388"/>
      <c r="X6" s="50"/>
      <c r="Y6" s="83"/>
      <c r="Z6" s="386"/>
      <c r="AA6" s="386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</row>
    <row r="7" spans="1:45" s="4" customFormat="1" ht="25.5" x14ac:dyDescent="0.25">
      <c r="A7" s="389"/>
      <c r="B7" s="389"/>
      <c r="C7" s="389"/>
      <c r="D7" s="389"/>
      <c r="E7" s="389"/>
      <c r="F7" s="215" t="s">
        <v>1159</v>
      </c>
      <c r="G7" s="34"/>
      <c r="H7" s="34"/>
      <c r="I7" s="34"/>
      <c r="J7" s="214"/>
      <c r="K7" s="33"/>
      <c r="L7" s="215"/>
      <c r="M7" s="390"/>
      <c r="N7" s="390"/>
      <c r="O7" s="432"/>
      <c r="P7" s="411">
        <f>P9+P56+P78+P100+P107</f>
        <v>3806952000</v>
      </c>
      <c r="Q7" s="411">
        <f>Q9+Q56+Q78+Q100+Q107</f>
        <v>3806952000</v>
      </c>
      <c r="R7" s="383">
        <f>R9+R56+R78+R100+R107</f>
        <v>4854277000</v>
      </c>
      <c r="S7" s="432"/>
      <c r="T7" s="383">
        <f>T9+T56+T78+T100+T107</f>
        <v>4765997000</v>
      </c>
      <c r="U7" s="383">
        <f>U9+U56+U78+U100+U107</f>
        <v>6589997000</v>
      </c>
      <c r="V7" s="228">
        <f>V9+V56+V78+V100+V107</f>
        <v>4885920000</v>
      </c>
      <c r="W7" s="391"/>
      <c r="X7" s="40"/>
      <c r="Y7" s="83"/>
      <c r="Z7" s="386"/>
      <c r="AA7" s="386"/>
      <c r="AB7" s="386"/>
      <c r="AC7" s="386"/>
      <c r="AD7" s="386"/>
      <c r="AE7" s="386"/>
      <c r="AF7" s="386"/>
      <c r="AG7" s="386"/>
      <c r="AH7" s="386"/>
      <c r="AI7" s="386"/>
      <c r="AJ7" s="386"/>
      <c r="AK7" s="386"/>
      <c r="AL7" s="386"/>
      <c r="AM7" s="386"/>
      <c r="AN7" s="386"/>
      <c r="AO7" s="386"/>
      <c r="AP7" s="386"/>
      <c r="AQ7" s="386"/>
      <c r="AR7" s="386"/>
      <c r="AS7" s="386"/>
    </row>
    <row r="8" spans="1:45" s="4" customFormat="1" x14ac:dyDescent="0.25">
      <c r="A8" s="70"/>
      <c r="B8" s="70"/>
      <c r="C8" s="20"/>
      <c r="D8" s="20"/>
      <c r="E8" s="20"/>
      <c r="F8" s="16"/>
      <c r="G8" s="15"/>
      <c r="H8" s="17"/>
      <c r="I8" s="17"/>
      <c r="J8" s="289"/>
      <c r="K8" s="41"/>
      <c r="L8" s="16"/>
      <c r="M8" s="14"/>
      <c r="N8" s="14"/>
      <c r="O8" s="334"/>
      <c r="P8" s="362"/>
      <c r="Q8" s="362"/>
      <c r="R8" s="353"/>
      <c r="S8" s="334"/>
      <c r="T8" s="353"/>
      <c r="U8" s="353"/>
      <c r="V8" s="73"/>
      <c r="W8" s="392"/>
      <c r="X8" s="32"/>
      <c r="Y8" s="83"/>
      <c r="Z8" s="386"/>
      <c r="AA8" s="386"/>
      <c r="AB8" s="386"/>
      <c r="AC8" s="386"/>
      <c r="AD8" s="386"/>
      <c r="AE8" s="386"/>
      <c r="AF8" s="386"/>
      <c r="AG8" s="386"/>
      <c r="AH8" s="386"/>
      <c r="AI8" s="386"/>
      <c r="AJ8" s="386"/>
      <c r="AK8" s="386"/>
      <c r="AL8" s="386"/>
      <c r="AM8" s="386"/>
      <c r="AN8" s="386"/>
      <c r="AO8" s="386"/>
      <c r="AP8" s="386"/>
      <c r="AQ8" s="386"/>
      <c r="AR8" s="386"/>
      <c r="AS8" s="386"/>
    </row>
    <row r="9" spans="1:45" s="4" customFormat="1" x14ac:dyDescent="0.25">
      <c r="A9" s="87">
        <v>3</v>
      </c>
      <c r="B9" s="87">
        <v>25</v>
      </c>
      <c r="C9" s="393">
        <v>1</v>
      </c>
      <c r="D9" s="109"/>
      <c r="E9" s="109"/>
      <c r="F9" s="535" t="s">
        <v>26</v>
      </c>
      <c r="G9" s="535" t="s">
        <v>27</v>
      </c>
      <c r="H9" s="535" t="s">
        <v>28</v>
      </c>
      <c r="I9" s="16" t="s">
        <v>29</v>
      </c>
      <c r="J9" s="53">
        <v>72.14</v>
      </c>
      <c r="K9" s="51"/>
      <c r="L9" s="535" t="s">
        <v>30</v>
      </c>
      <c r="M9" s="544" t="s">
        <v>31</v>
      </c>
      <c r="N9" s="544" t="s">
        <v>31</v>
      </c>
      <c r="O9" s="541" t="s">
        <v>31</v>
      </c>
      <c r="P9" s="417">
        <f>P14+P20+P27+P32+P44+P49+P25</f>
        <v>3042952000</v>
      </c>
      <c r="Q9" s="417">
        <f>Q14+Q20+Q27+Q32+Q44+Q49+Q25</f>
        <v>3042952000</v>
      </c>
      <c r="R9" s="354">
        <f>R14+R20+R27+R32+R44+R49+R25</f>
        <v>3042952000</v>
      </c>
      <c r="S9" s="541" t="s">
        <v>31</v>
      </c>
      <c r="T9" s="354">
        <f>T14+T20+T27+T32+T44+T49+T25</f>
        <v>2954672000</v>
      </c>
      <c r="U9" s="354">
        <f>U14+U20+U27+U32+U44+U49+U25</f>
        <v>3099672000</v>
      </c>
      <c r="V9" s="93">
        <f>V14+V20+V27+V32+V44+V49+V25+V41</f>
        <v>3440170000</v>
      </c>
      <c r="W9" s="535" t="s">
        <v>32</v>
      </c>
      <c r="X9" s="56"/>
      <c r="Y9" s="83">
        <v>1</v>
      </c>
      <c r="Z9" s="386"/>
      <c r="AA9" s="386"/>
      <c r="AB9" s="386"/>
      <c r="AC9" s="386"/>
      <c r="AD9" s="386"/>
      <c r="AE9" s="386"/>
      <c r="AF9" s="386"/>
      <c r="AG9" s="386"/>
      <c r="AH9" s="386"/>
      <c r="AI9" s="386"/>
      <c r="AJ9" s="386"/>
      <c r="AK9" s="386"/>
      <c r="AL9" s="386"/>
      <c r="AM9" s="386"/>
      <c r="AN9" s="386"/>
      <c r="AO9" s="386"/>
      <c r="AP9" s="386"/>
      <c r="AQ9" s="386"/>
      <c r="AR9" s="386"/>
      <c r="AS9" s="386"/>
    </row>
    <row r="10" spans="1:45" s="4" customFormat="1" x14ac:dyDescent="0.25">
      <c r="A10" s="95"/>
      <c r="B10" s="95"/>
      <c r="C10" s="394"/>
      <c r="D10" s="251"/>
      <c r="E10" s="251"/>
      <c r="F10" s="546"/>
      <c r="G10" s="546"/>
      <c r="H10" s="546"/>
      <c r="I10" s="16" t="s">
        <v>33</v>
      </c>
      <c r="J10" s="53" t="s">
        <v>34</v>
      </c>
      <c r="K10" s="57"/>
      <c r="L10" s="546"/>
      <c r="M10" s="545"/>
      <c r="N10" s="545"/>
      <c r="O10" s="542"/>
      <c r="P10" s="418"/>
      <c r="Q10" s="418"/>
      <c r="R10" s="355"/>
      <c r="S10" s="542"/>
      <c r="T10" s="355"/>
      <c r="U10" s="355"/>
      <c r="V10" s="100"/>
      <c r="W10" s="546"/>
      <c r="X10" s="60"/>
      <c r="Y10" s="83"/>
      <c r="Z10" s="386"/>
      <c r="AA10" s="386"/>
      <c r="AB10" s="386"/>
      <c r="AC10" s="386"/>
      <c r="AD10" s="386"/>
      <c r="AE10" s="386"/>
      <c r="AF10" s="386"/>
      <c r="AG10" s="386"/>
      <c r="AH10" s="386"/>
      <c r="AI10" s="386"/>
      <c r="AJ10" s="386"/>
      <c r="AK10" s="386"/>
      <c r="AL10" s="386"/>
      <c r="AM10" s="386"/>
      <c r="AN10" s="386"/>
      <c r="AO10" s="386"/>
      <c r="AP10" s="386"/>
      <c r="AQ10" s="386"/>
      <c r="AR10" s="386"/>
      <c r="AS10" s="386"/>
    </row>
    <row r="11" spans="1:45" s="4" customFormat="1" ht="25.5" x14ac:dyDescent="0.25">
      <c r="A11" s="95"/>
      <c r="B11" s="95"/>
      <c r="C11" s="394"/>
      <c r="D11" s="251"/>
      <c r="E11" s="251"/>
      <c r="F11" s="546"/>
      <c r="G11" s="546"/>
      <c r="H11" s="546"/>
      <c r="I11" s="16" t="s">
        <v>35</v>
      </c>
      <c r="J11" s="53" t="s">
        <v>36</v>
      </c>
      <c r="K11" s="57"/>
      <c r="L11" s="546"/>
      <c r="M11" s="57"/>
      <c r="N11" s="57"/>
      <c r="O11" s="332"/>
      <c r="P11" s="418"/>
      <c r="Q11" s="418"/>
      <c r="R11" s="355"/>
      <c r="S11" s="332"/>
      <c r="T11" s="355"/>
      <c r="U11" s="355"/>
      <c r="V11" s="100"/>
      <c r="W11" s="546"/>
      <c r="X11" s="60"/>
      <c r="Y11" s="83"/>
      <c r="Z11" s="386"/>
      <c r="AA11" s="386"/>
      <c r="AB11" s="386"/>
      <c r="AC11" s="386"/>
      <c r="AD11" s="386"/>
      <c r="AE11" s="386"/>
      <c r="AF11" s="386"/>
      <c r="AG11" s="386"/>
      <c r="AH11" s="386"/>
      <c r="AI11" s="386"/>
      <c r="AJ11" s="386"/>
      <c r="AK11" s="386"/>
      <c r="AL11" s="386"/>
      <c r="AM11" s="386"/>
      <c r="AN11" s="386"/>
      <c r="AO11" s="386"/>
      <c r="AP11" s="386"/>
      <c r="AQ11" s="386"/>
      <c r="AR11" s="386"/>
      <c r="AS11" s="386"/>
    </row>
    <row r="12" spans="1:45" s="4" customFormat="1" ht="25.5" x14ac:dyDescent="0.25">
      <c r="A12" s="95"/>
      <c r="B12" s="95"/>
      <c r="C12" s="394"/>
      <c r="D12" s="251"/>
      <c r="E12" s="251"/>
      <c r="F12" s="546"/>
      <c r="G12" s="546"/>
      <c r="H12" s="546"/>
      <c r="I12" s="16" t="s">
        <v>37</v>
      </c>
      <c r="J12" s="53" t="s">
        <v>38</v>
      </c>
      <c r="K12" s="57"/>
      <c r="L12" s="546"/>
      <c r="M12" s="57"/>
      <c r="N12" s="57"/>
      <c r="O12" s="332"/>
      <c r="P12" s="418"/>
      <c r="Q12" s="418"/>
      <c r="R12" s="355"/>
      <c r="S12" s="332"/>
      <c r="T12" s="355"/>
      <c r="U12" s="355"/>
      <c r="V12" s="100"/>
      <c r="W12" s="546"/>
      <c r="X12" s="60"/>
      <c r="Y12" s="83"/>
      <c r="Z12" s="386"/>
      <c r="AA12" s="386"/>
      <c r="AB12" s="386"/>
      <c r="AC12" s="386"/>
      <c r="AD12" s="386"/>
      <c r="AE12" s="386"/>
      <c r="AF12" s="386"/>
      <c r="AG12" s="386"/>
      <c r="AH12" s="386"/>
      <c r="AI12" s="386"/>
      <c r="AJ12" s="386"/>
      <c r="AK12" s="386"/>
      <c r="AL12" s="386"/>
      <c r="AM12" s="386"/>
      <c r="AN12" s="386"/>
      <c r="AO12" s="386"/>
      <c r="AP12" s="386"/>
      <c r="AQ12" s="386"/>
      <c r="AR12" s="386"/>
      <c r="AS12" s="386"/>
    </row>
    <row r="13" spans="1:45" s="4" customFormat="1" ht="38.25" x14ac:dyDescent="0.25">
      <c r="A13" s="118"/>
      <c r="B13" s="118"/>
      <c r="C13" s="395"/>
      <c r="D13" s="189"/>
      <c r="E13" s="189"/>
      <c r="F13" s="536"/>
      <c r="G13" s="536"/>
      <c r="H13" s="536"/>
      <c r="I13" s="16" t="s">
        <v>39</v>
      </c>
      <c r="J13" s="53">
        <v>65.069999999999993</v>
      </c>
      <c r="K13" s="41"/>
      <c r="L13" s="536"/>
      <c r="M13" s="41"/>
      <c r="N13" s="41"/>
      <c r="O13" s="333"/>
      <c r="P13" s="419"/>
      <c r="Q13" s="419"/>
      <c r="R13" s="356"/>
      <c r="S13" s="333"/>
      <c r="T13" s="356"/>
      <c r="U13" s="356"/>
      <c r="V13" s="122"/>
      <c r="W13" s="536"/>
      <c r="X13" s="50"/>
      <c r="Y13" s="83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  <c r="AK13" s="386"/>
      <c r="AL13" s="386"/>
      <c r="AM13" s="386"/>
      <c r="AN13" s="386"/>
      <c r="AO13" s="386"/>
      <c r="AP13" s="386"/>
      <c r="AQ13" s="386"/>
      <c r="AR13" s="386"/>
      <c r="AS13" s="386"/>
    </row>
    <row r="14" spans="1:45" s="4" customFormat="1" ht="87.95" customHeight="1" x14ac:dyDescent="0.25">
      <c r="A14" s="70">
        <v>3</v>
      </c>
      <c r="B14" s="70">
        <v>25</v>
      </c>
      <c r="C14" s="396">
        <v>1</v>
      </c>
      <c r="D14" s="397">
        <v>2.0099999999999998</v>
      </c>
      <c r="E14" s="20"/>
      <c r="F14" s="16" t="s">
        <v>40</v>
      </c>
      <c r="G14" s="17"/>
      <c r="H14" s="17"/>
      <c r="I14" s="17"/>
      <c r="J14" s="14"/>
      <c r="K14" s="14"/>
      <c r="L14" s="17" t="s">
        <v>41</v>
      </c>
      <c r="M14" s="14" t="s">
        <v>31</v>
      </c>
      <c r="N14" s="14" t="s">
        <v>31</v>
      </c>
      <c r="O14" s="334" t="s">
        <v>31</v>
      </c>
      <c r="P14" s="362">
        <f>SUM(P15:P19)</f>
        <v>1500000</v>
      </c>
      <c r="Q14" s="362">
        <f>SUM(Q15:Q19)</f>
        <v>1500000</v>
      </c>
      <c r="R14" s="353">
        <f>SUM(R15:R19)</f>
        <v>1500000</v>
      </c>
      <c r="S14" s="334" t="s">
        <v>31</v>
      </c>
      <c r="T14" s="353">
        <f>SUM(T15:T19)</f>
        <v>1500000</v>
      </c>
      <c r="U14" s="353">
        <f>SUM(U15:U19)</f>
        <v>1500000</v>
      </c>
      <c r="V14" s="73">
        <f>SUM(V15:V19)</f>
        <v>28000000</v>
      </c>
      <c r="W14" s="392"/>
      <c r="X14" s="32"/>
      <c r="Y14" s="83">
        <v>2</v>
      </c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</row>
    <row r="15" spans="1:45" s="4" customFormat="1" ht="50.45" customHeight="1" x14ac:dyDescent="0.25">
      <c r="A15" s="64">
        <v>3</v>
      </c>
      <c r="B15" s="64">
        <v>25</v>
      </c>
      <c r="C15" s="296">
        <v>1</v>
      </c>
      <c r="D15" s="398">
        <v>2.0099999999999998</v>
      </c>
      <c r="E15" s="296">
        <v>1</v>
      </c>
      <c r="F15" s="67" t="s">
        <v>42</v>
      </c>
      <c r="G15" s="67"/>
      <c r="H15" s="67"/>
      <c r="I15" s="67"/>
      <c r="J15" s="20"/>
      <c r="K15" s="20"/>
      <c r="L15" s="67" t="s">
        <v>44</v>
      </c>
      <c r="M15" s="20" t="s">
        <v>1160</v>
      </c>
      <c r="N15" s="20" t="s">
        <v>1160</v>
      </c>
      <c r="O15" s="149" t="s">
        <v>1160</v>
      </c>
      <c r="P15" s="376">
        <v>300000</v>
      </c>
      <c r="Q15" s="376">
        <v>300000</v>
      </c>
      <c r="R15" s="357">
        <v>300000</v>
      </c>
      <c r="S15" s="149" t="s">
        <v>1160</v>
      </c>
      <c r="T15" s="357">
        <v>300000</v>
      </c>
      <c r="U15" s="357">
        <v>300000</v>
      </c>
      <c r="V15" s="68">
        <v>10000000</v>
      </c>
      <c r="W15" s="392"/>
      <c r="X15" s="32" t="s">
        <v>107</v>
      </c>
      <c r="Y15" s="83">
        <v>3</v>
      </c>
      <c r="Z15" s="386"/>
      <c r="AA15" s="386"/>
      <c r="AB15" s="386"/>
      <c r="AC15" s="386"/>
      <c r="AD15" s="386"/>
      <c r="AE15" s="386"/>
      <c r="AF15" s="386"/>
      <c r="AG15" s="386"/>
      <c r="AH15" s="386"/>
      <c r="AI15" s="386"/>
      <c r="AJ15" s="386"/>
      <c r="AK15" s="386"/>
      <c r="AL15" s="386"/>
      <c r="AM15" s="386"/>
      <c r="AN15" s="386"/>
      <c r="AO15" s="386"/>
      <c r="AP15" s="386"/>
      <c r="AQ15" s="386"/>
      <c r="AR15" s="386"/>
      <c r="AS15" s="386"/>
    </row>
    <row r="16" spans="1:45" s="4" customFormat="1" ht="66.599999999999994" customHeight="1" x14ac:dyDescent="0.25">
      <c r="A16" s="64">
        <v>3</v>
      </c>
      <c r="B16" s="64">
        <v>25</v>
      </c>
      <c r="C16" s="296">
        <v>1</v>
      </c>
      <c r="D16" s="398">
        <v>2.0099999999999998</v>
      </c>
      <c r="E16" s="296">
        <v>2</v>
      </c>
      <c r="F16" s="67" t="s">
        <v>46</v>
      </c>
      <c r="G16" s="67"/>
      <c r="H16" s="67"/>
      <c r="I16" s="67"/>
      <c r="J16" s="20"/>
      <c r="K16" s="20"/>
      <c r="L16" s="15" t="s">
        <v>1161</v>
      </c>
      <c r="M16" s="20" t="s">
        <v>497</v>
      </c>
      <c r="N16" s="20" t="s">
        <v>497</v>
      </c>
      <c r="O16" s="149" t="s">
        <v>497</v>
      </c>
      <c r="P16" s="376">
        <v>300000</v>
      </c>
      <c r="Q16" s="376">
        <v>300000</v>
      </c>
      <c r="R16" s="357">
        <v>300000</v>
      </c>
      <c r="S16" s="149" t="s">
        <v>497</v>
      </c>
      <c r="T16" s="357">
        <v>300000</v>
      </c>
      <c r="U16" s="357">
        <v>300000</v>
      </c>
      <c r="V16" s="68">
        <v>2000000</v>
      </c>
      <c r="W16" s="392"/>
      <c r="X16" s="32" t="s">
        <v>107</v>
      </c>
      <c r="Y16" s="83">
        <v>3</v>
      </c>
      <c r="Z16" s="386"/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386"/>
      <c r="AN16" s="386"/>
      <c r="AO16" s="386"/>
      <c r="AP16" s="386"/>
      <c r="AQ16" s="386"/>
      <c r="AR16" s="386"/>
      <c r="AS16" s="386"/>
    </row>
    <row r="17" spans="1:45" s="4" customFormat="1" ht="89.45" customHeight="1" x14ac:dyDescent="0.25">
      <c r="A17" s="64">
        <v>3</v>
      </c>
      <c r="B17" s="64">
        <v>25</v>
      </c>
      <c r="C17" s="296">
        <v>1</v>
      </c>
      <c r="D17" s="398">
        <v>2.0099999999999998</v>
      </c>
      <c r="E17" s="296">
        <v>3</v>
      </c>
      <c r="F17" s="67" t="s">
        <v>49</v>
      </c>
      <c r="G17" s="67"/>
      <c r="H17" s="67"/>
      <c r="I17" s="67"/>
      <c r="J17" s="20"/>
      <c r="K17" s="20"/>
      <c r="L17" s="15" t="s">
        <v>50</v>
      </c>
      <c r="M17" s="20" t="s">
        <v>497</v>
      </c>
      <c r="N17" s="20" t="s">
        <v>497</v>
      </c>
      <c r="O17" s="149" t="s">
        <v>497</v>
      </c>
      <c r="P17" s="376">
        <v>300000</v>
      </c>
      <c r="Q17" s="376">
        <v>300000</v>
      </c>
      <c r="R17" s="357">
        <v>300000</v>
      </c>
      <c r="S17" s="149" t="s">
        <v>497</v>
      </c>
      <c r="T17" s="357">
        <v>300000</v>
      </c>
      <c r="U17" s="357">
        <v>300000</v>
      </c>
      <c r="V17" s="68">
        <v>2000000</v>
      </c>
      <c r="W17" s="392"/>
      <c r="X17" s="32" t="s">
        <v>107</v>
      </c>
      <c r="Y17" s="83">
        <v>3</v>
      </c>
      <c r="Z17" s="386"/>
      <c r="AA17" s="386"/>
      <c r="AB17" s="386"/>
      <c r="AC17" s="386"/>
      <c r="AD17" s="386"/>
      <c r="AE17" s="386"/>
      <c r="AF17" s="386"/>
      <c r="AG17" s="386"/>
      <c r="AH17" s="386"/>
      <c r="AI17" s="386"/>
      <c r="AJ17" s="386"/>
      <c r="AK17" s="386"/>
      <c r="AL17" s="386"/>
      <c r="AM17" s="386"/>
      <c r="AN17" s="386"/>
      <c r="AO17" s="386"/>
      <c r="AP17" s="386"/>
      <c r="AQ17" s="386"/>
      <c r="AR17" s="386"/>
      <c r="AS17" s="386"/>
    </row>
    <row r="18" spans="1:45" s="4" customFormat="1" ht="135" customHeight="1" x14ac:dyDescent="0.25">
      <c r="A18" s="64">
        <v>3</v>
      </c>
      <c r="B18" s="64">
        <v>25</v>
      </c>
      <c r="C18" s="296">
        <v>1</v>
      </c>
      <c r="D18" s="398">
        <v>2.0099999999999998</v>
      </c>
      <c r="E18" s="296">
        <v>6</v>
      </c>
      <c r="F18" s="67" t="s">
        <v>51</v>
      </c>
      <c r="G18" s="67"/>
      <c r="H18" s="67"/>
      <c r="I18" s="67"/>
      <c r="J18" s="20"/>
      <c r="K18" s="20"/>
      <c r="L18" s="67" t="s">
        <v>52</v>
      </c>
      <c r="M18" s="20" t="s">
        <v>763</v>
      </c>
      <c r="N18" s="20" t="s">
        <v>763</v>
      </c>
      <c r="O18" s="149" t="s">
        <v>763</v>
      </c>
      <c r="P18" s="376">
        <v>300000</v>
      </c>
      <c r="Q18" s="376">
        <v>300000</v>
      </c>
      <c r="R18" s="357">
        <v>300000</v>
      </c>
      <c r="S18" s="149" t="s">
        <v>763</v>
      </c>
      <c r="T18" s="357">
        <v>300000</v>
      </c>
      <c r="U18" s="357">
        <v>300000</v>
      </c>
      <c r="V18" s="68">
        <v>8000000</v>
      </c>
      <c r="W18" s="392"/>
      <c r="X18" s="32" t="s">
        <v>107</v>
      </c>
      <c r="Y18" s="83">
        <v>3</v>
      </c>
      <c r="Z18" s="386"/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6"/>
      <c r="AS18" s="386"/>
    </row>
    <row r="19" spans="1:45" s="4" customFormat="1" ht="48" customHeight="1" x14ac:dyDescent="0.25">
      <c r="A19" s="64">
        <v>3</v>
      </c>
      <c r="B19" s="64">
        <v>25</v>
      </c>
      <c r="C19" s="296">
        <v>1</v>
      </c>
      <c r="D19" s="398">
        <v>2.0099999999999998</v>
      </c>
      <c r="E19" s="296">
        <v>7</v>
      </c>
      <c r="F19" s="67" t="s">
        <v>54</v>
      </c>
      <c r="G19" s="67"/>
      <c r="H19" s="67"/>
      <c r="I19" s="67"/>
      <c r="J19" s="20"/>
      <c r="K19" s="20"/>
      <c r="L19" s="67" t="s">
        <v>1162</v>
      </c>
      <c r="M19" s="20" t="s">
        <v>763</v>
      </c>
      <c r="N19" s="20" t="s">
        <v>763</v>
      </c>
      <c r="O19" s="149" t="s">
        <v>763</v>
      </c>
      <c r="P19" s="376">
        <v>300000</v>
      </c>
      <c r="Q19" s="376">
        <v>300000</v>
      </c>
      <c r="R19" s="357">
        <v>300000</v>
      </c>
      <c r="S19" s="149" t="s">
        <v>763</v>
      </c>
      <c r="T19" s="357">
        <v>300000</v>
      </c>
      <c r="U19" s="357">
        <v>300000</v>
      </c>
      <c r="V19" s="68">
        <v>6000000</v>
      </c>
      <c r="W19" s="392"/>
      <c r="X19" s="32" t="s">
        <v>107</v>
      </c>
      <c r="Y19" s="83">
        <v>3</v>
      </c>
      <c r="Z19" s="386"/>
      <c r="AA19" s="386"/>
      <c r="AB19" s="386"/>
      <c r="AC19" s="386"/>
      <c r="AD19" s="386"/>
      <c r="AE19" s="386"/>
      <c r="AF19" s="386"/>
      <c r="AG19" s="386"/>
      <c r="AH19" s="386"/>
      <c r="AI19" s="386"/>
      <c r="AJ19" s="386"/>
      <c r="AK19" s="386"/>
      <c r="AL19" s="386"/>
      <c r="AM19" s="386"/>
      <c r="AN19" s="386"/>
      <c r="AO19" s="386"/>
      <c r="AP19" s="386"/>
      <c r="AQ19" s="386"/>
      <c r="AR19" s="386"/>
      <c r="AS19" s="386"/>
    </row>
    <row r="20" spans="1:45" s="4" customFormat="1" ht="72.599999999999994" customHeight="1" x14ac:dyDescent="0.25">
      <c r="A20" s="70">
        <v>3</v>
      </c>
      <c r="B20" s="70">
        <v>25</v>
      </c>
      <c r="C20" s="396">
        <v>1</v>
      </c>
      <c r="D20" s="397">
        <v>2.02</v>
      </c>
      <c r="E20" s="20"/>
      <c r="F20" s="16" t="s">
        <v>57</v>
      </c>
      <c r="G20" s="17"/>
      <c r="H20" s="17"/>
      <c r="I20" s="17"/>
      <c r="J20" s="14"/>
      <c r="K20" s="14"/>
      <c r="L20" s="17" t="s">
        <v>58</v>
      </c>
      <c r="M20" s="14" t="s">
        <v>31</v>
      </c>
      <c r="N20" s="14" t="s">
        <v>31</v>
      </c>
      <c r="O20" s="334" t="s">
        <v>31</v>
      </c>
      <c r="P20" s="362">
        <f>SUM(P21:P24)</f>
        <v>2000900000</v>
      </c>
      <c r="Q20" s="362">
        <f>SUM(Q21:Q24)</f>
        <v>2000900000</v>
      </c>
      <c r="R20" s="353">
        <f>SUM(R21:R24)</f>
        <v>2000900000</v>
      </c>
      <c r="S20" s="334" t="s">
        <v>31</v>
      </c>
      <c r="T20" s="353">
        <f>SUM(T21:T24)</f>
        <v>2000900000</v>
      </c>
      <c r="U20" s="353">
        <f>SUM(U21:U24)</f>
        <v>2140900000</v>
      </c>
      <c r="V20" s="73">
        <f>SUM(V21:V24)</f>
        <v>2010000000</v>
      </c>
      <c r="W20" s="392"/>
      <c r="X20" s="32"/>
      <c r="Y20" s="83">
        <v>2</v>
      </c>
      <c r="Z20" s="386"/>
      <c r="AA20" s="386"/>
      <c r="AB20" s="386"/>
      <c r="AC20" s="386"/>
      <c r="AD20" s="386"/>
      <c r="AE20" s="386"/>
      <c r="AF20" s="386"/>
      <c r="AG20" s="386"/>
      <c r="AH20" s="386"/>
      <c r="AI20" s="386"/>
      <c r="AJ20" s="386"/>
      <c r="AK20" s="386"/>
      <c r="AL20" s="386"/>
      <c r="AM20" s="386"/>
      <c r="AN20" s="386"/>
      <c r="AO20" s="386"/>
      <c r="AP20" s="386"/>
      <c r="AQ20" s="386"/>
      <c r="AR20" s="386"/>
      <c r="AS20" s="386"/>
    </row>
    <row r="21" spans="1:45" s="4" customFormat="1" ht="57.95" customHeight="1" x14ac:dyDescent="0.25">
      <c r="A21" s="64">
        <v>3</v>
      </c>
      <c r="B21" s="64">
        <v>25</v>
      </c>
      <c r="C21" s="296">
        <v>1</v>
      </c>
      <c r="D21" s="398">
        <v>2.02</v>
      </c>
      <c r="E21" s="296">
        <v>1</v>
      </c>
      <c r="F21" s="67" t="s">
        <v>59</v>
      </c>
      <c r="G21" s="67"/>
      <c r="H21" s="67"/>
      <c r="I21" s="67"/>
      <c r="J21" s="20"/>
      <c r="K21" s="20"/>
      <c r="L21" s="67" t="s">
        <v>1163</v>
      </c>
      <c r="M21" s="20" t="s">
        <v>1164</v>
      </c>
      <c r="N21" s="20" t="s">
        <v>1164</v>
      </c>
      <c r="O21" s="149" t="s">
        <v>1164</v>
      </c>
      <c r="P21" s="376">
        <v>2000000000</v>
      </c>
      <c r="Q21" s="376">
        <v>2000000000</v>
      </c>
      <c r="R21" s="357">
        <v>2000000000</v>
      </c>
      <c r="S21" s="164" t="s">
        <v>1572</v>
      </c>
      <c r="T21" s="357">
        <v>2000000000</v>
      </c>
      <c r="U21" s="86">
        <f>2000000000+140000000</f>
        <v>2140000000</v>
      </c>
      <c r="V21" s="68">
        <v>2000000000</v>
      </c>
      <c r="W21" s="392"/>
      <c r="X21" s="32" t="s">
        <v>107</v>
      </c>
      <c r="Y21" s="83">
        <v>3</v>
      </c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</row>
    <row r="22" spans="1:45" s="4" customFormat="1" ht="102.95" customHeight="1" x14ac:dyDescent="0.25">
      <c r="A22" s="64">
        <v>3</v>
      </c>
      <c r="B22" s="64">
        <v>25</v>
      </c>
      <c r="C22" s="296">
        <v>1</v>
      </c>
      <c r="D22" s="398">
        <v>2.02</v>
      </c>
      <c r="E22" s="296">
        <v>5</v>
      </c>
      <c r="F22" s="67" t="s">
        <v>64</v>
      </c>
      <c r="G22" s="67"/>
      <c r="H22" s="67"/>
      <c r="I22" s="67"/>
      <c r="J22" s="20"/>
      <c r="K22" s="20"/>
      <c r="L22" s="67" t="s">
        <v>1165</v>
      </c>
      <c r="M22" s="20" t="s">
        <v>763</v>
      </c>
      <c r="N22" s="20" t="s">
        <v>763</v>
      </c>
      <c r="O22" s="149" t="s">
        <v>763</v>
      </c>
      <c r="P22" s="376">
        <v>300000</v>
      </c>
      <c r="Q22" s="376">
        <v>300000</v>
      </c>
      <c r="R22" s="357">
        <v>300000</v>
      </c>
      <c r="S22" s="149" t="s">
        <v>763</v>
      </c>
      <c r="T22" s="357">
        <v>300000</v>
      </c>
      <c r="U22" s="357">
        <v>300000</v>
      </c>
      <c r="V22" s="68">
        <v>2000000</v>
      </c>
      <c r="W22" s="392"/>
      <c r="X22" s="32" t="s">
        <v>107</v>
      </c>
      <c r="Y22" s="83">
        <v>3</v>
      </c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6"/>
      <c r="AM22" s="386"/>
      <c r="AN22" s="386"/>
      <c r="AO22" s="386"/>
      <c r="AP22" s="386"/>
      <c r="AQ22" s="386"/>
      <c r="AR22" s="386"/>
      <c r="AS22" s="386"/>
    </row>
    <row r="23" spans="1:45" s="4" customFormat="1" ht="123" customHeight="1" x14ac:dyDescent="0.25">
      <c r="A23" s="64">
        <v>3</v>
      </c>
      <c r="B23" s="64">
        <v>25</v>
      </c>
      <c r="C23" s="296">
        <v>1</v>
      </c>
      <c r="D23" s="398">
        <v>2.02</v>
      </c>
      <c r="E23" s="296">
        <v>7</v>
      </c>
      <c r="F23" s="67" t="s">
        <v>691</v>
      </c>
      <c r="G23" s="67"/>
      <c r="H23" s="67"/>
      <c r="I23" s="67"/>
      <c r="J23" s="20"/>
      <c r="K23" s="20"/>
      <c r="L23" s="67" t="s">
        <v>1166</v>
      </c>
      <c r="M23" s="20" t="s">
        <v>1167</v>
      </c>
      <c r="N23" s="20" t="s">
        <v>1167</v>
      </c>
      <c r="O23" s="149" t="s">
        <v>1167</v>
      </c>
      <c r="P23" s="376">
        <v>300000</v>
      </c>
      <c r="Q23" s="376">
        <v>300000</v>
      </c>
      <c r="R23" s="357">
        <v>300000</v>
      </c>
      <c r="S23" s="149" t="s">
        <v>1167</v>
      </c>
      <c r="T23" s="357">
        <v>300000</v>
      </c>
      <c r="U23" s="357">
        <v>300000</v>
      </c>
      <c r="V23" s="68">
        <v>4000000</v>
      </c>
      <c r="W23" s="392"/>
      <c r="X23" s="32" t="s">
        <v>107</v>
      </c>
      <c r="Y23" s="83">
        <v>3</v>
      </c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386"/>
      <c r="AK23" s="386"/>
      <c r="AL23" s="386"/>
      <c r="AM23" s="386"/>
      <c r="AN23" s="386"/>
      <c r="AO23" s="386"/>
      <c r="AP23" s="386"/>
      <c r="AQ23" s="386"/>
      <c r="AR23" s="386"/>
      <c r="AS23" s="386"/>
    </row>
    <row r="24" spans="1:45" s="4" customFormat="1" ht="73.5" customHeight="1" x14ac:dyDescent="0.25">
      <c r="A24" s="64">
        <v>3</v>
      </c>
      <c r="B24" s="64">
        <v>25</v>
      </c>
      <c r="C24" s="296">
        <v>1</v>
      </c>
      <c r="D24" s="398">
        <v>2.02</v>
      </c>
      <c r="E24" s="296">
        <v>8</v>
      </c>
      <c r="F24" s="67" t="s">
        <v>70</v>
      </c>
      <c r="G24" s="67"/>
      <c r="H24" s="67"/>
      <c r="I24" s="67"/>
      <c r="J24" s="20"/>
      <c r="K24" s="20"/>
      <c r="L24" s="67" t="s">
        <v>1168</v>
      </c>
      <c r="M24" s="20" t="s">
        <v>1160</v>
      </c>
      <c r="N24" s="20" t="s">
        <v>1160</v>
      </c>
      <c r="O24" s="149" t="s">
        <v>1160</v>
      </c>
      <c r="P24" s="376">
        <v>300000</v>
      </c>
      <c r="Q24" s="376">
        <v>300000</v>
      </c>
      <c r="R24" s="357">
        <v>300000</v>
      </c>
      <c r="S24" s="149" t="s">
        <v>1160</v>
      </c>
      <c r="T24" s="357">
        <v>300000</v>
      </c>
      <c r="U24" s="357">
        <v>300000</v>
      </c>
      <c r="V24" s="68">
        <v>4000000</v>
      </c>
      <c r="W24" s="392"/>
      <c r="X24" s="32" t="s">
        <v>107</v>
      </c>
      <c r="Y24" s="83">
        <v>3</v>
      </c>
      <c r="Z24" s="386"/>
      <c r="AA24" s="386"/>
      <c r="AB24" s="386"/>
      <c r="AC24" s="386"/>
      <c r="AD24" s="386"/>
      <c r="AE24" s="386"/>
      <c r="AF24" s="386"/>
      <c r="AG24" s="386"/>
      <c r="AH24" s="386"/>
      <c r="AI24" s="386"/>
      <c r="AJ24" s="386"/>
      <c r="AK24" s="386"/>
      <c r="AL24" s="386"/>
      <c r="AM24" s="386"/>
      <c r="AN24" s="386"/>
      <c r="AO24" s="386"/>
      <c r="AP24" s="386"/>
      <c r="AQ24" s="386"/>
      <c r="AR24" s="386"/>
      <c r="AS24" s="386"/>
    </row>
    <row r="25" spans="1:45" s="4" customFormat="1" ht="93.6" customHeight="1" x14ac:dyDescent="0.25">
      <c r="A25" s="70">
        <v>3</v>
      </c>
      <c r="B25" s="70">
        <v>25</v>
      </c>
      <c r="C25" s="70">
        <v>1</v>
      </c>
      <c r="D25" s="399" t="s">
        <v>1169</v>
      </c>
      <c r="E25" s="70"/>
      <c r="F25" s="16" t="s">
        <v>73</v>
      </c>
      <c r="G25" s="16"/>
      <c r="H25" s="16"/>
      <c r="I25" s="16"/>
      <c r="J25" s="14"/>
      <c r="K25" s="14"/>
      <c r="L25" s="17" t="s">
        <v>78</v>
      </c>
      <c r="M25" s="14" t="s">
        <v>31</v>
      </c>
      <c r="N25" s="14" t="s">
        <v>31</v>
      </c>
      <c r="O25" s="334" t="s">
        <v>31</v>
      </c>
      <c r="P25" s="362">
        <f>SUM(P26)</f>
        <v>300000</v>
      </c>
      <c r="Q25" s="362">
        <f>SUM(Q26)</f>
        <v>300000</v>
      </c>
      <c r="R25" s="353">
        <f>SUM(R26)</f>
        <v>300000</v>
      </c>
      <c r="S25" s="334" t="s">
        <v>31</v>
      </c>
      <c r="T25" s="353">
        <f>SUM(T26)</f>
        <v>300000</v>
      </c>
      <c r="U25" s="353">
        <f>SUM(U26)</f>
        <v>300000</v>
      </c>
      <c r="V25" s="73">
        <f>SUM(V26)</f>
        <v>2000000</v>
      </c>
      <c r="W25" s="392"/>
      <c r="X25" s="105"/>
      <c r="Y25" s="275">
        <v>2</v>
      </c>
      <c r="Z25" s="400"/>
      <c r="AA25" s="400"/>
      <c r="AB25" s="400"/>
      <c r="AC25" s="400"/>
      <c r="AD25" s="400"/>
      <c r="AE25" s="400"/>
      <c r="AF25" s="400"/>
      <c r="AG25" s="400"/>
      <c r="AH25" s="400"/>
      <c r="AI25" s="400"/>
      <c r="AJ25" s="400"/>
      <c r="AK25" s="400"/>
      <c r="AL25" s="400"/>
      <c r="AM25" s="400"/>
      <c r="AN25" s="400"/>
      <c r="AO25" s="400"/>
      <c r="AP25" s="400"/>
      <c r="AQ25" s="400"/>
      <c r="AR25" s="400"/>
      <c r="AS25" s="400"/>
    </row>
    <row r="26" spans="1:45" s="4" customFormat="1" ht="60.6" customHeight="1" x14ac:dyDescent="0.25">
      <c r="A26" s="64">
        <v>3</v>
      </c>
      <c r="B26" s="64">
        <v>25</v>
      </c>
      <c r="C26" s="64">
        <v>1</v>
      </c>
      <c r="D26" s="401" t="s">
        <v>1169</v>
      </c>
      <c r="E26" s="64">
        <v>4</v>
      </c>
      <c r="F26" s="67" t="s">
        <v>75</v>
      </c>
      <c r="G26" s="67"/>
      <c r="H26" s="67"/>
      <c r="I26" s="67"/>
      <c r="J26" s="20"/>
      <c r="K26" s="20"/>
      <c r="L26" s="97" t="s">
        <v>1170</v>
      </c>
      <c r="M26" s="251" t="s">
        <v>243</v>
      </c>
      <c r="N26" s="251" t="s">
        <v>243</v>
      </c>
      <c r="O26" s="280" t="s">
        <v>243</v>
      </c>
      <c r="P26" s="376">
        <v>300000</v>
      </c>
      <c r="Q26" s="376">
        <v>300000</v>
      </c>
      <c r="R26" s="357">
        <v>300000</v>
      </c>
      <c r="S26" s="280" t="s">
        <v>243</v>
      </c>
      <c r="T26" s="357">
        <v>300000</v>
      </c>
      <c r="U26" s="357">
        <v>300000</v>
      </c>
      <c r="V26" s="68">
        <v>2000000</v>
      </c>
      <c r="W26" s="392"/>
      <c r="X26" s="32" t="s">
        <v>107</v>
      </c>
      <c r="Y26" s="83">
        <v>3</v>
      </c>
      <c r="Z26" s="386"/>
      <c r="AA26" s="386"/>
      <c r="AB26" s="386"/>
      <c r="AC26" s="386"/>
      <c r="AD26" s="386"/>
      <c r="AE26" s="386"/>
      <c r="AF26" s="386"/>
      <c r="AG26" s="386"/>
      <c r="AH26" s="386"/>
      <c r="AI26" s="386"/>
      <c r="AJ26" s="386"/>
      <c r="AK26" s="386"/>
      <c r="AL26" s="386"/>
      <c r="AM26" s="386"/>
      <c r="AN26" s="386"/>
      <c r="AO26" s="386"/>
      <c r="AP26" s="386"/>
      <c r="AQ26" s="386"/>
      <c r="AR26" s="386"/>
      <c r="AS26" s="386"/>
    </row>
    <row r="27" spans="1:45" s="4" customFormat="1" ht="75" customHeight="1" x14ac:dyDescent="0.25">
      <c r="A27" s="70">
        <v>3</v>
      </c>
      <c r="B27" s="70">
        <v>25</v>
      </c>
      <c r="C27" s="396">
        <v>1</v>
      </c>
      <c r="D27" s="397">
        <v>2.0499999999999998</v>
      </c>
      <c r="E27" s="20"/>
      <c r="F27" s="16" t="s">
        <v>83</v>
      </c>
      <c r="G27" s="17"/>
      <c r="H27" s="17"/>
      <c r="I27" s="17"/>
      <c r="J27" s="14"/>
      <c r="K27" s="14"/>
      <c r="L27" s="17" t="s">
        <v>84</v>
      </c>
      <c r="M27" s="14" t="s">
        <v>31</v>
      </c>
      <c r="N27" s="14" t="s">
        <v>31</v>
      </c>
      <c r="O27" s="334" t="s">
        <v>31</v>
      </c>
      <c r="P27" s="362">
        <f>SUM(P28:P31)</f>
        <v>900000</v>
      </c>
      <c r="Q27" s="362">
        <f>SUM(Q28:Q31)</f>
        <v>900000</v>
      </c>
      <c r="R27" s="353">
        <f>SUM(R28:R31)</f>
        <v>900000</v>
      </c>
      <c r="S27" s="334" t="s">
        <v>31</v>
      </c>
      <c r="T27" s="353">
        <f>SUM(T28:T31)</f>
        <v>900000</v>
      </c>
      <c r="U27" s="353">
        <f>SUM(U28:U31)</f>
        <v>900000</v>
      </c>
      <c r="V27" s="73">
        <f>SUM(V28:V31)</f>
        <v>28500000</v>
      </c>
      <c r="W27" s="392"/>
      <c r="X27" s="32"/>
      <c r="Y27" s="83">
        <v>2</v>
      </c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6"/>
      <c r="AN27" s="386"/>
      <c r="AO27" s="386"/>
      <c r="AP27" s="386"/>
      <c r="AQ27" s="386"/>
      <c r="AR27" s="386"/>
      <c r="AS27" s="386"/>
    </row>
    <row r="28" spans="1:45" s="4" customFormat="1" ht="48" customHeight="1" x14ac:dyDescent="0.25">
      <c r="A28" s="64">
        <v>3</v>
      </c>
      <c r="B28" s="64">
        <v>25</v>
      </c>
      <c r="C28" s="296">
        <v>1</v>
      </c>
      <c r="D28" s="398">
        <v>2.0499999999999998</v>
      </c>
      <c r="E28" s="296">
        <v>2</v>
      </c>
      <c r="F28" s="67" t="s">
        <v>85</v>
      </c>
      <c r="G28" s="67"/>
      <c r="H28" s="67"/>
      <c r="I28" s="67"/>
      <c r="J28" s="20"/>
      <c r="K28" s="20"/>
      <c r="L28" s="67" t="s">
        <v>86</v>
      </c>
      <c r="M28" s="20" t="s">
        <v>1171</v>
      </c>
      <c r="N28" s="20" t="s">
        <v>1171</v>
      </c>
      <c r="O28" s="149" t="s">
        <v>1171</v>
      </c>
      <c r="P28" s="376">
        <v>0</v>
      </c>
      <c r="Q28" s="376">
        <v>0</v>
      </c>
      <c r="R28" s="357">
        <v>0</v>
      </c>
      <c r="S28" s="149" t="s">
        <v>1171</v>
      </c>
      <c r="T28" s="357">
        <v>0</v>
      </c>
      <c r="U28" s="357">
        <v>0</v>
      </c>
      <c r="V28" s="68">
        <v>12500000</v>
      </c>
      <c r="W28" s="392"/>
      <c r="X28" s="32" t="s">
        <v>107</v>
      </c>
      <c r="Y28" s="83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</row>
    <row r="29" spans="1:45" s="4" customFormat="1" ht="62.1" customHeight="1" x14ac:dyDescent="0.25">
      <c r="A29" s="64">
        <v>3</v>
      </c>
      <c r="B29" s="64">
        <v>25</v>
      </c>
      <c r="C29" s="296">
        <v>1</v>
      </c>
      <c r="D29" s="398">
        <v>2.0499999999999998</v>
      </c>
      <c r="E29" s="296">
        <v>3</v>
      </c>
      <c r="F29" s="15" t="s">
        <v>89</v>
      </c>
      <c r="G29" s="67"/>
      <c r="H29" s="67"/>
      <c r="I29" s="67"/>
      <c r="J29" s="20"/>
      <c r="K29" s="20"/>
      <c r="L29" s="15" t="s">
        <v>697</v>
      </c>
      <c r="M29" s="20" t="s">
        <v>117</v>
      </c>
      <c r="N29" s="20" t="s">
        <v>117</v>
      </c>
      <c r="O29" s="149" t="s">
        <v>117</v>
      </c>
      <c r="P29" s="376">
        <v>300000</v>
      </c>
      <c r="Q29" s="376">
        <v>300000</v>
      </c>
      <c r="R29" s="357">
        <v>300000</v>
      </c>
      <c r="S29" s="149" t="s">
        <v>117</v>
      </c>
      <c r="T29" s="357">
        <v>300000</v>
      </c>
      <c r="U29" s="357">
        <v>300000</v>
      </c>
      <c r="V29" s="68">
        <v>2000000</v>
      </c>
      <c r="W29" s="392"/>
      <c r="X29" s="32" t="s">
        <v>107</v>
      </c>
      <c r="Y29" s="83">
        <v>3</v>
      </c>
      <c r="Z29" s="386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  <c r="AP29" s="386"/>
      <c r="AQ29" s="386"/>
      <c r="AR29" s="386"/>
      <c r="AS29" s="386"/>
    </row>
    <row r="30" spans="1:45" s="4" customFormat="1" ht="66.95" customHeight="1" x14ac:dyDescent="0.25">
      <c r="A30" s="64">
        <v>3</v>
      </c>
      <c r="B30" s="64">
        <v>25</v>
      </c>
      <c r="C30" s="296">
        <v>1</v>
      </c>
      <c r="D30" s="398">
        <v>2.0499999999999998</v>
      </c>
      <c r="E30" s="296">
        <v>10</v>
      </c>
      <c r="F30" s="15" t="s">
        <v>91</v>
      </c>
      <c r="G30" s="67"/>
      <c r="H30" s="67"/>
      <c r="I30" s="67"/>
      <c r="J30" s="20"/>
      <c r="K30" s="20"/>
      <c r="L30" s="15" t="s">
        <v>1172</v>
      </c>
      <c r="M30" s="20" t="s">
        <v>1173</v>
      </c>
      <c r="N30" s="20" t="s">
        <v>1173</v>
      </c>
      <c r="O30" s="149" t="s">
        <v>1173</v>
      </c>
      <c r="P30" s="376">
        <v>300000</v>
      </c>
      <c r="Q30" s="376">
        <v>300000</v>
      </c>
      <c r="R30" s="357">
        <v>300000</v>
      </c>
      <c r="S30" s="149" t="s">
        <v>1173</v>
      </c>
      <c r="T30" s="357">
        <v>300000</v>
      </c>
      <c r="U30" s="357">
        <v>300000</v>
      </c>
      <c r="V30" s="68">
        <v>3500000</v>
      </c>
      <c r="W30" s="392"/>
      <c r="X30" s="32" t="s">
        <v>107</v>
      </c>
      <c r="Y30" s="83">
        <v>3</v>
      </c>
      <c r="Z30" s="386"/>
      <c r="AA30" s="386"/>
      <c r="AB30" s="386"/>
      <c r="AC30" s="386"/>
      <c r="AD30" s="386"/>
      <c r="AE30" s="386"/>
      <c r="AF30" s="386"/>
      <c r="AG30" s="386"/>
      <c r="AH30" s="386"/>
      <c r="AI30" s="386"/>
      <c r="AJ30" s="386"/>
      <c r="AK30" s="386"/>
      <c r="AL30" s="386"/>
      <c r="AM30" s="386"/>
      <c r="AN30" s="386"/>
      <c r="AO30" s="386"/>
      <c r="AP30" s="386"/>
      <c r="AQ30" s="386"/>
      <c r="AR30" s="386"/>
      <c r="AS30" s="386"/>
    </row>
    <row r="31" spans="1:45" s="4" customFormat="1" ht="77.099999999999994" customHeight="1" x14ac:dyDescent="0.25">
      <c r="A31" s="64">
        <v>3</v>
      </c>
      <c r="B31" s="64">
        <v>25</v>
      </c>
      <c r="C31" s="296">
        <v>1</v>
      </c>
      <c r="D31" s="398">
        <v>2.0499999999999998</v>
      </c>
      <c r="E31" s="296">
        <v>11</v>
      </c>
      <c r="F31" s="15" t="s">
        <v>95</v>
      </c>
      <c r="G31" s="67"/>
      <c r="H31" s="67"/>
      <c r="I31" s="67"/>
      <c r="J31" s="20"/>
      <c r="K31" s="20"/>
      <c r="L31" s="15" t="s">
        <v>96</v>
      </c>
      <c r="M31" s="20" t="s">
        <v>1173</v>
      </c>
      <c r="N31" s="20" t="s">
        <v>1173</v>
      </c>
      <c r="O31" s="149" t="s">
        <v>1173</v>
      </c>
      <c r="P31" s="376">
        <v>300000</v>
      </c>
      <c r="Q31" s="376">
        <v>300000</v>
      </c>
      <c r="R31" s="357">
        <v>300000</v>
      </c>
      <c r="S31" s="149" t="s">
        <v>1173</v>
      </c>
      <c r="T31" s="357">
        <v>300000</v>
      </c>
      <c r="U31" s="357">
        <v>300000</v>
      </c>
      <c r="V31" s="68">
        <v>10500000</v>
      </c>
      <c r="W31" s="392"/>
      <c r="X31" s="32" t="s">
        <v>107</v>
      </c>
      <c r="Y31" s="83">
        <v>3</v>
      </c>
      <c r="Z31" s="386"/>
      <c r="AA31" s="386"/>
      <c r="AB31" s="386"/>
      <c r="AC31" s="386"/>
      <c r="AD31" s="386"/>
      <c r="AE31" s="386"/>
      <c r="AF31" s="386"/>
      <c r="AG31" s="386"/>
      <c r="AH31" s="386"/>
      <c r="AI31" s="386"/>
      <c r="AJ31" s="386"/>
      <c r="AK31" s="386"/>
      <c r="AL31" s="386"/>
      <c r="AM31" s="386"/>
      <c r="AN31" s="386"/>
      <c r="AO31" s="386"/>
      <c r="AP31" s="386"/>
      <c r="AQ31" s="386"/>
      <c r="AR31" s="386"/>
      <c r="AS31" s="386"/>
    </row>
    <row r="32" spans="1:45" s="4" customFormat="1" ht="63" customHeight="1" x14ac:dyDescent="0.25">
      <c r="A32" s="70">
        <v>3</v>
      </c>
      <c r="B32" s="70">
        <v>25</v>
      </c>
      <c r="C32" s="396">
        <v>1</v>
      </c>
      <c r="D32" s="397">
        <v>2.06</v>
      </c>
      <c r="E32" s="20"/>
      <c r="F32" s="16" t="s">
        <v>97</v>
      </c>
      <c r="G32" s="17"/>
      <c r="H32" s="17"/>
      <c r="I32" s="17"/>
      <c r="J32" s="14"/>
      <c r="K32" s="14"/>
      <c r="L32" s="17" t="s">
        <v>98</v>
      </c>
      <c r="M32" s="14" t="s">
        <v>31</v>
      </c>
      <c r="N32" s="14" t="s">
        <v>31</v>
      </c>
      <c r="O32" s="334" t="s">
        <v>31</v>
      </c>
      <c r="P32" s="362">
        <f>SUM(P33:P40)</f>
        <v>349000000</v>
      </c>
      <c r="Q32" s="362">
        <f>SUM(Q33:Q40)</f>
        <v>349000000</v>
      </c>
      <c r="R32" s="353">
        <f>SUM(R33:R40)</f>
        <v>349000000</v>
      </c>
      <c r="S32" s="334" t="s">
        <v>31</v>
      </c>
      <c r="T32" s="353">
        <f>SUM(T33:T40)</f>
        <v>369000000</v>
      </c>
      <c r="U32" s="353">
        <f>SUM(U33:U40)</f>
        <v>369000000</v>
      </c>
      <c r="V32" s="73">
        <f>SUM(V33:V40)</f>
        <v>588000000</v>
      </c>
      <c r="W32" s="392"/>
      <c r="X32" s="32"/>
      <c r="Y32" s="83">
        <v>2</v>
      </c>
      <c r="Z32" s="386"/>
      <c r="AA32" s="386"/>
      <c r="AB32" s="386"/>
      <c r="AC32" s="386"/>
      <c r="AD32" s="386"/>
      <c r="AE32" s="386"/>
      <c r="AF32" s="386"/>
      <c r="AG32" s="386"/>
      <c r="AH32" s="386"/>
      <c r="AI32" s="386"/>
      <c r="AJ32" s="386"/>
      <c r="AK32" s="386"/>
      <c r="AL32" s="386"/>
      <c r="AM32" s="386"/>
      <c r="AN32" s="386"/>
      <c r="AO32" s="386"/>
      <c r="AP32" s="386"/>
      <c r="AQ32" s="386"/>
      <c r="AR32" s="386"/>
      <c r="AS32" s="386"/>
    </row>
    <row r="33" spans="1:45" s="4" customFormat="1" ht="83.1" customHeight="1" x14ac:dyDescent="0.25">
      <c r="A33" s="64">
        <v>3</v>
      </c>
      <c r="B33" s="64">
        <v>25</v>
      </c>
      <c r="C33" s="296">
        <v>1</v>
      </c>
      <c r="D33" s="398">
        <v>2.06</v>
      </c>
      <c r="E33" s="296">
        <v>1</v>
      </c>
      <c r="F33" s="67" t="s">
        <v>99</v>
      </c>
      <c r="G33" s="67"/>
      <c r="H33" s="67"/>
      <c r="I33" s="67"/>
      <c r="J33" s="20"/>
      <c r="K33" s="20"/>
      <c r="L33" s="67" t="s">
        <v>100</v>
      </c>
      <c r="M33" s="20" t="s">
        <v>101</v>
      </c>
      <c r="N33" s="20" t="s">
        <v>101</v>
      </c>
      <c r="O33" s="149" t="s">
        <v>101</v>
      </c>
      <c r="P33" s="376">
        <v>4000000</v>
      </c>
      <c r="Q33" s="376">
        <v>4000000</v>
      </c>
      <c r="R33" s="357">
        <v>4000000</v>
      </c>
      <c r="S33" s="149" t="s">
        <v>101</v>
      </c>
      <c r="T33" s="357">
        <v>4000000</v>
      </c>
      <c r="U33" s="357">
        <v>4000000</v>
      </c>
      <c r="V33" s="68">
        <v>2000000</v>
      </c>
      <c r="W33" s="392"/>
      <c r="X33" s="32" t="s">
        <v>107</v>
      </c>
      <c r="Y33" s="83">
        <v>3</v>
      </c>
      <c r="Z33" s="386"/>
      <c r="AA33" s="386"/>
      <c r="AB33" s="386"/>
      <c r="AC33" s="386"/>
      <c r="AD33" s="386"/>
      <c r="AE33" s="386"/>
      <c r="AF33" s="386"/>
      <c r="AG33" s="386"/>
      <c r="AH33" s="386"/>
      <c r="AI33" s="386"/>
      <c r="AJ33" s="386"/>
      <c r="AK33" s="386"/>
      <c r="AL33" s="386"/>
      <c r="AM33" s="386"/>
      <c r="AN33" s="386"/>
      <c r="AO33" s="386"/>
      <c r="AP33" s="386"/>
      <c r="AQ33" s="386"/>
      <c r="AR33" s="386"/>
      <c r="AS33" s="386"/>
    </row>
    <row r="34" spans="1:45" s="4" customFormat="1" ht="63.75" x14ac:dyDescent="0.25">
      <c r="A34" s="64">
        <v>3</v>
      </c>
      <c r="B34" s="64">
        <v>25</v>
      </c>
      <c r="C34" s="296">
        <v>1</v>
      </c>
      <c r="D34" s="398">
        <v>2.06</v>
      </c>
      <c r="E34" s="296">
        <v>2</v>
      </c>
      <c r="F34" s="67" t="s">
        <v>104</v>
      </c>
      <c r="G34" s="67"/>
      <c r="H34" s="67"/>
      <c r="I34" s="67"/>
      <c r="J34" s="20"/>
      <c r="K34" s="20"/>
      <c r="L34" s="67" t="s">
        <v>722</v>
      </c>
      <c r="M34" s="20" t="s">
        <v>816</v>
      </c>
      <c r="N34" s="20" t="s">
        <v>816</v>
      </c>
      <c r="O34" s="149" t="s">
        <v>860</v>
      </c>
      <c r="P34" s="376"/>
      <c r="Q34" s="376"/>
      <c r="R34" s="357"/>
      <c r="S34" s="149" t="s">
        <v>860</v>
      </c>
      <c r="T34" s="357">
        <v>20000000</v>
      </c>
      <c r="U34" s="357">
        <v>20000000</v>
      </c>
      <c r="V34" s="68">
        <v>30000000</v>
      </c>
      <c r="W34" s="392"/>
      <c r="X34" s="32"/>
      <c r="Y34" s="83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  <c r="AQ34" s="386"/>
      <c r="AR34" s="386"/>
      <c r="AS34" s="386"/>
    </row>
    <row r="35" spans="1:45" s="4" customFormat="1" ht="51" x14ac:dyDescent="0.25">
      <c r="A35" s="64">
        <v>3</v>
      </c>
      <c r="B35" s="64">
        <v>25</v>
      </c>
      <c r="C35" s="296">
        <v>1</v>
      </c>
      <c r="D35" s="398">
        <v>2.06</v>
      </c>
      <c r="E35" s="296">
        <v>3</v>
      </c>
      <c r="F35" s="67" t="s">
        <v>108</v>
      </c>
      <c r="G35" s="67"/>
      <c r="H35" s="67"/>
      <c r="I35" s="67"/>
      <c r="J35" s="20"/>
      <c r="K35" s="20"/>
      <c r="L35" s="67" t="s">
        <v>1174</v>
      </c>
      <c r="M35" s="20" t="s">
        <v>110</v>
      </c>
      <c r="N35" s="20" t="s">
        <v>110</v>
      </c>
      <c r="O35" s="149" t="s">
        <v>110</v>
      </c>
      <c r="P35" s="376">
        <v>7000000</v>
      </c>
      <c r="Q35" s="376">
        <v>7000000</v>
      </c>
      <c r="R35" s="357">
        <v>7000000</v>
      </c>
      <c r="S35" s="149" t="s">
        <v>110</v>
      </c>
      <c r="T35" s="357">
        <v>7000000</v>
      </c>
      <c r="U35" s="357">
        <v>7000000</v>
      </c>
      <c r="V35" s="68">
        <v>6000000</v>
      </c>
      <c r="W35" s="392"/>
      <c r="X35" s="32" t="s">
        <v>107</v>
      </c>
      <c r="Y35" s="83">
        <v>3</v>
      </c>
      <c r="Z35" s="386"/>
      <c r="AA35" s="386"/>
      <c r="AB35" s="386"/>
      <c r="AC35" s="386"/>
      <c r="AD35" s="386"/>
      <c r="AE35" s="386"/>
      <c r="AF35" s="386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</row>
    <row r="36" spans="1:45" s="4" customFormat="1" ht="38.25" x14ac:dyDescent="0.25">
      <c r="A36" s="64">
        <v>3</v>
      </c>
      <c r="B36" s="64">
        <v>25</v>
      </c>
      <c r="C36" s="296">
        <v>1</v>
      </c>
      <c r="D36" s="398">
        <v>2.06</v>
      </c>
      <c r="E36" s="296">
        <v>4</v>
      </c>
      <c r="F36" s="67" t="s">
        <v>111</v>
      </c>
      <c r="G36" s="67"/>
      <c r="H36" s="67"/>
      <c r="I36" s="67"/>
      <c r="J36" s="20"/>
      <c r="K36" s="20"/>
      <c r="L36" s="67" t="s">
        <v>1175</v>
      </c>
      <c r="M36" s="20" t="s">
        <v>101</v>
      </c>
      <c r="N36" s="20" t="s">
        <v>101</v>
      </c>
      <c r="O36" s="149" t="s">
        <v>101</v>
      </c>
      <c r="P36" s="376">
        <v>45000000</v>
      </c>
      <c r="Q36" s="376">
        <v>45000000</v>
      </c>
      <c r="R36" s="357">
        <v>45000000</v>
      </c>
      <c r="S36" s="149" t="s">
        <v>101</v>
      </c>
      <c r="T36" s="357">
        <v>45000000</v>
      </c>
      <c r="U36" s="357">
        <v>45000000</v>
      </c>
      <c r="V36" s="68">
        <v>60000000</v>
      </c>
      <c r="W36" s="392"/>
      <c r="X36" s="32" t="s">
        <v>107</v>
      </c>
      <c r="Y36" s="83">
        <v>3</v>
      </c>
      <c r="Z36" s="386"/>
      <c r="AA36" s="386"/>
      <c r="AB36" s="386"/>
      <c r="AC36" s="386"/>
      <c r="AD36" s="386"/>
      <c r="AE36" s="386"/>
      <c r="AF36" s="386"/>
      <c r="AG36" s="386"/>
      <c r="AH36" s="386"/>
      <c r="AI36" s="386"/>
      <c r="AJ36" s="386"/>
      <c r="AK36" s="386"/>
      <c r="AL36" s="386"/>
      <c r="AM36" s="386"/>
      <c r="AN36" s="386"/>
      <c r="AO36" s="386"/>
      <c r="AP36" s="386"/>
      <c r="AQ36" s="386"/>
      <c r="AR36" s="386"/>
      <c r="AS36" s="386"/>
    </row>
    <row r="37" spans="1:45" s="4" customFormat="1" ht="51" x14ac:dyDescent="0.25">
      <c r="A37" s="64">
        <v>3</v>
      </c>
      <c r="B37" s="64">
        <v>25</v>
      </c>
      <c r="C37" s="296">
        <v>1</v>
      </c>
      <c r="D37" s="398">
        <v>2.06</v>
      </c>
      <c r="E37" s="296">
        <v>5</v>
      </c>
      <c r="F37" s="67" t="s">
        <v>113</v>
      </c>
      <c r="G37" s="67"/>
      <c r="H37" s="67"/>
      <c r="I37" s="67"/>
      <c r="J37" s="20"/>
      <c r="K37" s="20"/>
      <c r="L37" s="67" t="s">
        <v>1176</v>
      </c>
      <c r="M37" s="20" t="s">
        <v>101</v>
      </c>
      <c r="N37" s="20" t="s">
        <v>101</v>
      </c>
      <c r="O37" s="149" t="s">
        <v>101</v>
      </c>
      <c r="P37" s="376">
        <v>25000000</v>
      </c>
      <c r="Q37" s="376">
        <v>25000000</v>
      </c>
      <c r="R37" s="357">
        <v>25000000</v>
      </c>
      <c r="S37" s="149" t="s">
        <v>101</v>
      </c>
      <c r="T37" s="357">
        <v>25000000</v>
      </c>
      <c r="U37" s="357">
        <v>25000000</v>
      </c>
      <c r="V37" s="68">
        <v>30000000</v>
      </c>
      <c r="W37" s="392"/>
      <c r="X37" s="32" t="s">
        <v>107</v>
      </c>
      <c r="Y37" s="83">
        <v>3</v>
      </c>
      <c r="Z37" s="386"/>
      <c r="AA37" s="386"/>
      <c r="AB37" s="386"/>
      <c r="AC37" s="386"/>
      <c r="AD37" s="386"/>
      <c r="AE37" s="386"/>
      <c r="AF37" s="386"/>
      <c r="AG37" s="386"/>
      <c r="AH37" s="386"/>
      <c r="AI37" s="386"/>
      <c r="AJ37" s="386"/>
      <c r="AK37" s="386"/>
      <c r="AL37" s="386"/>
      <c r="AM37" s="386"/>
      <c r="AN37" s="386"/>
      <c r="AO37" s="386"/>
      <c r="AP37" s="386"/>
      <c r="AQ37" s="386"/>
      <c r="AR37" s="386"/>
      <c r="AS37" s="386"/>
    </row>
    <row r="38" spans="1:45" s="4" customFormat="1" ht="63.75" x14ac:dyDescent="0.25">
      <c r="A38" s="64">
        <v>3</v>
      </c>
      <c r="B38" s="64">
        <v>25</v>
      </c>
      <c r="C38" s="296">
        <v>1</v>
      </c>
      <c r="D38" s="398">
        <v>2.06</v>
      </c>
      <c r="E38" s="296">
        <v>6</v>
      </c>
      <c r="F38" s="67" t="s">
        <v>115</v>
      </c>
      <c r="G38" s="67"/>
      <c r="H38" s="67"/>
      <c r="I38" s="67"/>
      <c r="J38" s="20"/>
      <c r="K38" s="20"/>
      <c r="L38" s="67" t="s">
        <v>962</v>
      </c>
      <c r="M38" s="20" t="s">
        <v>117</v>
      </c>
      <c r="N38" s="20" t="s">
        <v>117</v>
      </c>
      <c r="O38" s="149" t="s">
        <v>117</v>
      </c>
      <c r="P38" s="376">
        <v>3000000</v>
      </c>
      <c r="Q38" s="376">
        <v>3000000</v>
      </c>
      <c r="R38" s="357">
        <v>3000000</v>
      </c>
      <c r="S38" s="149" t="s">
        <v>117</v>
      </c>
      <c r="T38" s="357">
        <v>3000000</v>
      </c>
      <c r="U38" s="357">
        <v>3000000</v>
      </c>
      <c r="V38" s="68">
        <v>5000000</v>
      </c>
      <c r="W38" s="392"/>
      <c r="X38" s="32" t="s">
        <v>107</v>
      </c>
      <c r="Y38" s="83">
        <v>3</v>
      </c>
      <c r="Z38" s="386"/>
      <c r="AA38" s="386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</row>
    <row r="39" spans="1:45" s="4" customFormat="1" ht="51" customHeight="1" x14ac:dyDescent="0.25">
      <c r="A39" s="64">
        <v>3</v>
      </c>
      <c r="B39" s="64">
        <v>25</v>
      </c>
      <c r="C39" s="296">
        <v>1</v>
      </c>
      <c r="D39" s="398">
        <v>2.06</v>
      </c>
      <c r="E39" s="296">
        <v>7</v>
      </c>
      <c r="F39" s="67" t="s">
        <v>118</v>
      </c>
      <c r="G39" s="67"/>
      <c r="H39" s="67"/>
      <c r="I39" s="67"/>
      <c r="J39" s="20"/>
      <c r="K39" s="20"/>
      <c r="L39" s="67" t="s">
        <v>119</v>
      </c>
      <c r="M39" s="20" t="s">
        <v>101</v>
      </c>
      <c r="N39" s="20" t="s">
        <v>101</v>
      </c>
      <c r="O39" s="149" t="s">
        <v>101</v>
      </c>
      <c r="P39" s="376">
        <v>45000000</v>
      </c>
      <c r="Q39" s="376">
        <v>45000000</v>
      </c>
      <c r="R39" s="357">
        <v>45000000</v>
      </c>
      <c r="S39" s="149" t="s">
        <v>101</v>
      </c>
      <c r="T39" s="357">
        <v>45000000</v>
      </c>
      <c r="U39" s="357">
        <v>45000000</v>
      </c>
      <c r="V39" s="68">
        <v>55000000</v>
      </c>
      <c r="W39" s="392"/>
      <c r="X39" s="32" t="s">
        <v>107</v>
      </c>
      <c r="Y39" s="83">
        <v>3</v>
      </c>
      <c r="Z39" s="386"/>
      <c r="AA39" s="386"/>
      <c r="AB39" s="386"/>
      <c r="AC39" s="386"/>
      <c r="AD39" s="386"/>
      <c r="AE39" s="386"/>
      <c r="AF39" s="386"/>
      <c r="AG39" s="386"/>
      <c r="AH39" s="386"/>
      <c r="AI39" s="386"/>
      <c r="AJ39" s="386"/>
      <c r="AK39" s="386"/>
      <c r="AL39" s="386"/>
      <c r="AM39" s="386"/>
      <c r="AN39" s="386"/>
      <c r="AO39" s="386"/>
      <c r="AP39" s="386"/>
      <c r="AQ39" s="386"/>
      <c r="AR39" s="386"/>
      <c r="AS39" s="386"/>
    </row>
    <row r="40" spans="1:45" s="4" customFormat="1" ht="57.6" customHeight="1" x14ac:dyDescent="0.25">
      <c r="A40" s="64">
        <v>3</v>
      </c>
      <c r="B40" s="64">
        <v>25</v>
      </c>
      <c r="C40" s="296">
        <v>1</v>
      </c>
      <c r="D40" s="398">
        <v>2.06</v>
      </c>
      <c r="E40" s="296">
        <v>9</v>
      </c>
      <c r="F40" s="67" t="s">
        <v>120</v>
      </c>
      <c r="G40" s="67"/>
      <c r="H40" s="67"/>
      <c r="I40" s="67"/>
      <c r="J40" s="20"/>
      <c r="K40" s="20"/>
      <c r="L40" s="67" t="s">
        <v>1177</v>
      </c>
      <c r="M40" s="20" t="s">
        <v>122</v>
      </c>
      <c r="N40" s="20" t="s">
        <v>122</v>
      </c>
      <c r="O40" s="149" t="s">
        <v>122</v>
      </c>
      <c r="P40" s="376">
        <v>220000000</v>
      </c>
      <c r="Q40" s="376">
        <v>220000000</v>
      </c>
      <c r="R40" s="357">
        <v>220000000</v>
      </c>
      <c r="S40" s="149" t="s">
        <v>122</v>
      </c>
      <c r="T40" s="357">
        <v>220000000</v>
      </c>
      <c r="U40" s="357">
        <v>220000000</v>
      </c>
      <c r="V40" s="68">
        <v>400000000</v>
      </c>
      <c r="W40" s="392"/>
      <c r="X40" s="32" t="s">
        <v>107</v>
      </c>
      <c r="Y40" s="83">
        <v>3</v>
      </c>
      <c r="Z40" s="386"/>
      <c r="AA40" s="386"/>
      <c r="AB40" s="386"/>
      <c r="AC40" s="386"/>
      <c r="AD40" s="386"/>
      <c r="AE40" s="386"/>
      <c r="AF40" s="386"/>
      <c r="AG40" s="386"/>
      <c r="AH40" s="386"/>
      <c r="AI40" s="386"/>
      <c r="AJ40" s="386"/>
      <c r="AK40" s="386"/>
      <c r="AL40" s="386"/>
      <c r="AM40" s="386"/>
      <c r="AN40" s="386"/>
      <c r="AO40" s="386"/>
      <c r="AP40" s="386"/>
      <c r="AQ40" s="386"/>
      <c r="AR40" s="386"/>
      <c r="AS40" s="386"/>
    </row>
    <row r="41" spans="1:45" s="4" customFormat="1" ht="63.95" customHeight="1" x14ac:dyDescent="0.25">
      <c r="A41" s="70"/>
      <c r="B41" s="70"/>
      <c r="C41" s="396"/>
      <c r="D41" s="397"/>
      <c r="E41" s="396"/>
      <c r="F41" s="16" t="s">
        <v>125</v>
      </c>
      <c r="G41" s="16"/>
      <c r="H41" s="16"/>
      <c r="I41" s="16"/>
      <c r="J41" s="14"/>
      <c r="K41" s="14"/>
      <c r="L41" s="16" t="s">
        <v>1178</v>
      </c>
      <c r="M41" s="14" t="s">
        <v>31</v>
      </c>
      <c r="N41" s="14" t="s">
        <v>31</v>
      </c>
      <c r="O41" s="334" t="s">
        <v>31</v>
      </c>
      <c r="P41" s="362">
        <f>SUM(P42:P43)</f>
        <v>0</v>
      </c>
      <c r="Q41" s="362">
        <f>SUM(Q42:Q43)</f>
        <v>0</v>
      </c>
      <c r="R41" s="353">
        <f>SUM(R42:R43)</f>
        <v>0</v>
      </c>
      <c r="S41" s="334" t="s">
        <v>31</v>
      </c>
      <c r="T41" s="353">
        <f>SUM(T42:T43)</f>
        <v>0</v>
      </c>
      <c r="U41" s="353">
        <f>SUM(U42:U43)</f>
        <v>0</v>
      </c>
      <c r="V41" s="73">
        <f>SUM(V42:V43)</f>
        <v>50000000</v>
      </c>
      <c r="W41" s="392"/>
      <c r="X41" s="105"/>
      <c r="Y41" s="275"/>
      <c r="Z41" s="400"/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400"/>
      <c r="AP41" s="400"/>
      <c r="AQ41" s="400"/>
      <c r="AR41" s="400"/>
      <c r="AS41" s="400"/>
    </row>
    <row r="42" spans="1:45" s="4" customFormat="1" ht="38.25" x14ac:dyDescent="0.25">
      <c r="A42" s="64"/>
      <c r="B42" s="64"/>
      <c r="C42" s="296"/>
      <c r="D42" s="398"/>
      <c r="E42" s="296"/>
      <c r="F42" s="67" t="s">
        <v>713</v>
      </c>
      <c r="G42" s="67"/>
      <c r="H42" s="67"/>
      <c r="I42" s="67"/>
      <c r="J42" s="20"/>
      <c r="K42" s="20"/>
      <c r="L42" s="67" t="s">
        <v>1179</v>
      </c>
      <c r="M42" s="20"/>
      <c r="N42" s="20"/>
      <c r="O42" s="149"/>
      <c r="P42" s="376"/>
      <c r="Q42" s="376"/>
      <c r="R42" s="357"/>
      <c r="S42" s="149"/>
      <c r="T42" s="357"/>
      <c r="U42" s="357"/>
      <c r="V42" s="68">
        <v>15000000</v>
      </c>
      <c r="W42" s="392"/>
      <c r="X42" s="32"/>
      <c r="Y42" s="83"/>
      <c r="Z42" s="386"/>
      <c r="AA42" s="386"/>
      <c r="AB42" s="386"/>
      <c r="AC42" s="386"/>
      <c r="AD42" s="386"/>
      <c r="AE42" s="386"/>
      <c r="AF42" s="386"/>
      <c r="AG42" s="386"/>
      <c r="AH42" s="386"/>
      <c r="AI42" s="386"/>
      <c r="AJ42" s="386"/>
      <c r="AK42" s="386"/>
      <c r="AL42" s="386"/>
      <c r="AM42" s="386"/>
      <c r="AN42" s="386"/>
      <c r="AO42" s="386"/>
      <c r="AP42" s="386"/>
      <c r="AQ42" s="386"/>
      <c r="AR42" s="386"/>
      <c r="AS42" s="386"/>
    </row>
    <row r="43" spans="1:45" s="4" customFormat="1" ht="63.95" customHeight="1" x14ac:dyDescent="0.25">
      <c r="A43" s="64"/>
      <c r="B43" s="64"/>
      <c r="C43" s="296"/>
      <c r="D43" s="398"/>
      <c r="E43" s="296"/>
      <c r="F43" s="67" t="s">
        <v>717</v>
      </c>
      <c r="G43" s="67"/>
      <c r="H43" s="67"/>
      <c r="I43" s="67"/>
      <c r="J43" s="20"/>
      <c r="K43" s="20"/>
      <c r="L43" s="67" t="s">
        <v>1180</v>
      </c>
      <c r="M43" s="20"/>
      <c r="N43" s="20"/>
      <c r="O43" s="149"/>
      <c r="P43" s="376"/>
      <c r="Q43" s="376"/>
      <c r="R43" s="357"/>
      <c r="S43" s="149"/>
      <c r="T43" s="357"/>
      <c r="U43" s="357"/>
      <c r="V43" s="68">
        <v>35000000</v>
      </c>
      <c r="W43" s="392"/>
      <c r="X43" s="32"/>
      <c r="Y43" s="83"/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  <c r="AL43" s="386"/>
      <c r="AM43" s="386"/>
      <c r="AN43" s="386"/>
      <c r="AO43" s="386"/>
      <c r="AP43" s="386"/>
      <c r="AQ43" s="386"/>
      <c r="AR43" s="386"/>
      <c r="AS43" s="386"/>
    </row>
    <row r="44" spans="1:45" s="4" customFormat="1" ht="53.45" customHeight="1" x14ac:dyDescent="0.25">
      <c r="A44" s="70">
        <v>3</v>
      </c>
      <c r="B44" s="70">
        <v>25</v>
      </c>
      <c r="C44" s="396">
        <v>1</v>
      </c>
      <c r="D44" s="397">
        <v>2.08</v>
      </c>
      <c r="E44" s="20"/>
      <c r="F44" s="16" t="s">
        <v>132</v>
      </c>
      <c r="G44" s="17"/>
      <c r="H44" s="17"/>
      <c r="I44" s="17"/>
      <c r="J44" s="14"/>
      <c r="K44" s="14"/>
      <c r="L44" s="17" t="s">
        <v>133</v>
      </c>
      <c r="M44" s="14" t="s">
        <v>134</v>
      </c>
      <c r="N44" s="14" t="s">
        <v>134</v>
      </c>
      <c r="O44" s="334" t="s">
        <v>134</v>
      </c>
      <c r="P44" s="362">
        <f>SUM(P45:P48)</f>
        <v>668952000</v>
      </c>
      <c r="Q44" s="362">
        <f>SUM(Q45:Q48)</f>
        <v>668952000</v>
      </c>
      <c r="R44" s="353">
        <f>SUM(R45:R48)</f>
        <v>668952000</v>
      </c>
      <c r="S44" s="334" t="s">
        <v>134</v>
      </c>
      <c r="T44" s="353">
        <f>SUM(T45:T48)</f>
        <v>560072000</v>
      </c>
      <c r="U44" s="353">
        <f>SUM(U45:U48)</f>
        <v>560072000</v>
      </c>
      <c r="V44" s="73">
        <f>SUM(V45:V48)</f>
        <v>696700000</v>
      </c>
      <c r="W44" s="392"/>
      <c r="X44" s="32"/>
      <c r="Y44" s="83">
        <v>2</v>
      </c>
      <c r="Z44" s="386"/>
      <c r="AA44" s="386"/>
      <c r="AB44" s="386"/>
      <c r="AC44" s="386"/>
      <c r="AD44" s="386"/>
      <c r="AE44" s="386"/>
      <c r="AF44" s="386"/>
      <c r="AG44" s="386"/>
      <c r="AH44" s="386"/>
      <c r="AI44" s="386"/>
      <c r="AJ44" s="386"/>
      <c r="AK44" s="386"/>
      <c r="AL44" s="386"/>
      <c r="AM44" s="386"/>
      <c r="AN44" s="386"/>
      <c r="AO44" s="386"/>
      <c r="AP44" s="386"/>
      <c r="AQ44" s="386"/>
      <c r="AR44" s="386"/>
      <c r="AS44" s="386"/>
    </row>
    <row r="45" spans="1:45" s="4" customFormat="1" ht="57" customHeight="1" x14ac:dyDescent="0.25">
      <c r="A45" s="64">
        <v>3</v>
      </c>
      <c r="B45" s="64">
        <v>25</v>
      </c>
      <c r="C45" s="296">
        <v>1</v>
      </c>
      <c r="D45" s="398">
        <v>2.08</v>
      </c>
      <c r="E45" s="296">
        <v>1</v>
      </c>
      <c r="F45" s="67" t="s">
        <v>135</v>
      </c>
      <c r="G45" s="67"/>
      <c r="H45" s="67"/>
      <c r="I45" s="67"/>
      <c r="J45" s="20"/>
      <c r="K45" s="20"/>
      <c r="L45" s="67" t="s">
        <v>1181</v>
      </c>
      <c r="M45" s="20" t="s">
        <v>122</v>
      </c>
      <c r="N45" s="20" t="s">
        <v>122</v>
      </c>
      <c r="O45" s="149" t="s">
        <v>122</v>
      </c>
      <c r="P45" s="376">
        <v>2000000</v>
      </c>
      <c r="Q45" s="376">
        <v>2000000</v>
      </c>
      <c r="R45" s="357">
        <v>2000000</v>
      </c>
      <c r="S45" s="149" t="s">
        <v>122</v>
      </c>
      <c r="T45" s="357">
        <v>2000000</v>
      </c>
      <c r="U45" s="357">
        <v>2000000</v>
      </c>
      <c r="V45" s="68">
        <v>2000000</v>
      </c>
      <c r="W45" s="392"/>
      <c r="X45" s="32" t="s">
        <v>107</v>
      </c>
      <c r="Y45" s="83">
        <v>3</v>
      </c>
      <c r="Z45" s="386"/>
      <c r="AA45" s="386"/>
      <c r="AB45" s="386"/>
      <c r="AC45" s="386"/>
      <c r="AD45" s="386"/>
      <c r="AE45" s="386"/>
      <c r="AF45" s="386"/>
      <c r="AG45" s="386"/>
      <c r="AH45" s="386"/>
      <c r="AI45" s="386"/>
      <c r="AJ45" s="386"/>
      <c r="AK45" s="386"/>
      <c r="AL45" s="386"/>
      <c r="AM45" s="386"/>
      <c r="AN45" s="386"/>
      <c r="AO45" s="386"/>
      <c r="AP45" s="386"/>
      <c r="AQ45" s="386"/>
      <c r="AR45" s="386"/>
      <c r="AS45" s="386"/>
    </row>
    <row r="46" spans="1:45" s="4" customFormat="1" ht="87.95" customHeight="1" x14ac:dyDescent="0.25">
      <c r="A46" s="64">
        <v>3</v>
      </c>
      <c r="B46" s="64">
        <v>25</v>
      </c>
      <c r="C46" s="296">
        <v>1</v>
      </c>
      <c r="D46" s="398">
        <v>2.08</v>
      </c>
      <c r="E46" s="296">
        <v>2</v>
      </c>
      <c r="F46" s="67" t="s">
        <v>137</v>
      </c>
      <c r="G46" s="67"/>
      <c r="H46" s="67"/>
      <c r="I46" s="67"/>
      <c r="J46" s="20"/>
      <c r="K46" s="20"/>
      <c r="L46" s="67" t="s">
        <v>1182</v>
      </c>
      <c r="M46" s="20" t="s">
        <v>122</v>
      </c>
      <c r="N46" s="20" t="s">
        <v>122</v>
      </c>
      <c r="O46" s="149" t="s">
        <v>122</v>
      </c>
      <c r="P46" s="376">
        <v>83652000</v>
      </c>
      <c r="Q46" s="376">
        <v>83652000</v>
      </c>
      <c r="R46" s="357">
        <v>83652000</v>
      </c>
      <c r="S46" s="149" t="s">
        <v>122</v>
      </c>
      <c r="T46" s="357">
        <v>83652000</v>
      </c>
      <c r="U46" s="357">
        <v>83652000</v>
      </c>
      <c r="V46" s="68">
        <v>111400000</v>
      </c>
      <c r="W46" s="392"/>
      <c r="X46" s="32" t="s">
        <v>107</v>
      </c>
      <c r="Y46" s="83">
        <v>3</v>
      </c>
      <c r="Z46" s="386"/>
      <c r="AA46" s="386"/>
      <c r="AB46" s="386"/>
      <c r="AC46" s="386"/>
      <c r="AD46" s="386"/>
      <c r="AE46" s="386"/>
      <c r="AF46" s="386"/>
      <c r="AG46" s="386"/>
      <c r="AH46" s="386"/>
      <c r="AI46" s="386"/>
      <c r="AJ46" s="386"/>
      <c r="AK46" s="386"/>
      <c r="AL46" s="386"/>
      <c r="AM46" s="386"/>
      <c r="AN46" s="386"/>
      <c r="AO46" s="386"/>
      <c r="AP46" s="386"/>
      <c r="AQ46" s="386"/>
      <c r="AR46" s="386"/>
      <c r="AS46" s="386"/>
    </row>
    <row r="47" spans="1:45" s="4" customFormat="1" ht="69.95" customHeight="1" x14ac:dyDescent="0.25">
      <c r="A47" s="14">
        <v>4</v>
      </c>
      <c r="B47" s="63" t="s">
        <v>25</v>
      </c>
      <c r="C47" s="77" t="s">
        <v>25</v>
      </c>
      <c r="D47" s="77" t="s">
        <v>1183</v>
      </c>
      <c r="E47" s="77" t="s">
        <v>22</v>
      </c>
      <c r="F47" s="15" t="s">
        <v>1184</v>
      </c>
      <c r="G47" s="15"/>
      <c r="H47" s="78"/>
      <c r="I47" s="78"/>
      <c r="J47" s="78"/>
      <c r="K47" s="78"/>
      <c r="L47" s="15" t="s">
        <v>722</v>
      </c>
      <c r="M47" s="20" t="s">
        <v>122</v>
      </c>
      <c r="N47" s="20" t="s">
        <v>122</v>
      </c>
      <c r="O47" s="149" t="s">
        <v>122</v>
      </c>
      <c r="P47" s="376">
        <v>5000000</v>
      </c>
      <c r="Q47" s="376">
        <v>5000000</v>
      </c>
      <c r="R47" s="357">
        <v>5000000</v>
      </c>
      <c r="S47" s="149" t="s">
        <v>122</v>
      </c>
      <c r="T47" s="357">
        <v>5000000</v>
      </c>
      <c r="U47" s="357">
        <v>5000000</v>
      </c>
      <c r="V47" s="68">
        <v>5000000</v>
      </c>
      <c r="W47" s="218"/>
      <c r="X47" s="402" t="s">
        <v>107</v>
      </c>
      <c r="Y47" s="83">
        <v>3</v>
      </c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</row>
    <row r="48" spans="1:45" s="4" customFormat="1" ht="56.45" customHeight="1" x14ac:dyDescent="0.25">
      <c r="A48" s="64">
        <v>3</v>
      </c>
      <c r="B48" s="64">
        <v>25</v>
      </c>
      <c r="C48" s="296">
        <v>1</v>
      </c>
      <c r="D48" s="398">
        <v>2.08</v>
      </c>
      <c r="E48" s="296">
        <v>4</v>
      </c>
      <c r="F48" s="67" t="s">
        <v>141</v>
      </c>
      <c r="G48" s="67"/>
      <c r="H48" s="67"/>
      <c r="I48" s="67"/>
      <c r="J48" s="20"/>
      <c r="K48" s="20"/>
      <c r="L48" s="67" t="s">
        <v>142</v>
      </c>
      <c r="M48" s="20" t="s">
        <v>1185</v>
      </c>
      <c r="N48" s="20" t="s">
        <v>1185</v>
      </c>
      <c r="O48" s="149" t="s">
        <v>122</v>
      </c>
      <c r="P48" s="376">
        <v>578300000</v>
      </c>
      <c r="Q48" s="376">
        <v>578300000</v>
      </c>
      <c r="R48" s="357">
        <v>578300000</v>
      </c>
      <c r="S48" s="149" t="s">
        <v>122</v>
      </c>
      <c r="T48" s="357">
        <f>578300000-(4*12*2185000)-4000000</f>
        <v>469420000</v>
      </c>
      <c r="U48" s="357">
        <f>578300000-(4*12*2185000)-4000000</f>
        <v>469420000</v>
      </c>
      <c r="V48" s="68">
        <v>578300000</v>
      </c>
      <c r="W48" s="392"/>
      <c r="X48" s="32" t="s">
        <v>107</v>
      </c>
      <c r="Y48" s="83">
        <v>3</v>
      </c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</row>
    <row r="49" spans="1:45" s="4" customFormat="1" ht="66.599999999999994" customHeight="1" x14ac:dyDescent="0.25">
      <c r="A49" s="70">
        <v>3</v>
      </c>
      <c r="B49" s="70">
        <v>25</v>
      </c>
      <c r="C49" s="396">
        <v>1</v>
      </c>
      <c r="D49" s="397">
        <v>2.09</v>
      </c>
      <c r="E49" s="20"/>
      <c r="F49" s="16" t="s">
        <v>143</v>
      </c>
      <c r="G49" s="17"/>
      <c r="H49" s="17"/>
      <c r="I49" s="17"/>
      <c r="J49" s="14"/>
      <c r="K49" s="14"/>
      <c r="L49" s="17" t="s">
        <v>144</v>
      </c>
      <c r="M49" s="14" t="s">
        <v>134</v>
      </c>
      <c r="N49" s="14" t="s">
        <v>134</v>
      </c>
      <c r="O49" s="334" t="s">
        <v>134</v>
      </c>
      <c r="P49" s="362">
        <f>SUM(P50:P55)</f>
        <v>21400000</v>
      </c>
      <c r="Q49" s="362">
        <f>SUM(Q50:Q55)</f>
        <v>21400000</v>
      </c>
      <c r="R49" s="353">
        <f>SUM(R50:R55)</f>
        <v>21400000</v>
      </c>
      <c r="S49" s="334" t="s">
        <v>134</v>
      </c>
      <c r="T49" s="353">
        <f>SUM(T50:T55)</f>
        <v>22000000</v>
      </c>
      <c r="U49" s="353">
        <f>SUM(U50:U55)</f>
        <v>27000000</v>
      </c>
      <c r="V49" s="73">
        <f>SUM(V50:V55)</f>
        <v>36970000</v>
      </c>
      <c r="W49" s="392"/>
      <c r="X49" s="32"/>
      <c r="Y49" s="83">
        <v>2</v>
      </c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6"/>
      <c r="AM49" s="386"/>
      <c r="AN49" s="386"/>
      <c r="AO49" s="386"/>
      <c r="AP49" s="386"/>
      <c r="AQ49" s="386"/>
      <c r="AR49" s="386"/>
      <c r="AS49" s="386"/>
    </row>
    <row r="50" spans="1:45" s="4" customFormat="1" ht="72.95" customHeight="1" x14ac:dyDescent="0.25">
      <c r="A50" s="64">
        <v>3</v>
      </c>
      <c r="B50" s="64">
        <v>25</v>
      </c>
      <c r="C50" s="296">
        <v>1</v>
      </c>
      <c r="D50" s="398">
        <v>2.09</v>
      </c>
      <c r="E50" s="296">
        <v>2</v>
      </c>
      <c r="F50" s="67" t="s">
        <v>145</v>
      </c>
      <c r="G50" s="67"/>
      <c r="H50" s="67"/>
      <c r="I50" s="67"/>
      <c r="J50" s="20"/>
      <c r="K50" s="20"/>
      <c r="L50" s="67" t="s">
        <v>146</v>
      </c>
      <c r="M50" s="20" t="s">
        <v>148</v>
      </c>
      <c r="N50" s="20" t="s">
        <v>148</v>
      </c>
      <c r="O50" s="149" t="s">
        <v>1186</v>
      </c>
      <c r="P50" s="376">
        <v>3400000</v>
      </c>
      <c r="Q50" s="376">
        <v>3400000</v>
      </c>
      <c r="R50" s="357">
        <v>3400000</v>
      </c>
      <c r="S50" s="149" t="s">
        <v>1186</v>
      </c>
      <c r="T50" s="357">
        <f>14*250000+500000</f>
        <v>4000000</v>
      </c>
      <c r="U50" s="86">
        <f>14*250000+500000+5000000</f>
        <v>9000000</v>
      </c>
      <c r="V50" s="68">
        <v>4150000</v>
      </c>
      <c r="W50" s="392"/>
      <c r="X50" s="32" t="s">
        <v>107</v>
      </c>
      <c r="Y50" s="83">
        <v>3</v>
      </c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6"/>
      <c r="AL50" s="386"/>
      <c r="AM50" s="386"/>
      <c r="AN50" s="386"/>
      <c r="AO50" s="386"/>
      <c r="AP50" s="386"/>
      <c r="AQ50" s="386"/>
      <c r="AR50" s="386"/>
      <c r="AS50" s="386"/>
    </row>
    <row r="51" spans="1:45" s="4" customFormat="1" ht="25.5" x14ac:dyDescent="0.25">
      <c r="A51" s="64">
        <v>3</v>
      </c>
      <c r="B51" s="64">
        <v>25</v>
      </c>
      <c r="C51" s="296">
        <v>1</v>
      </c>
      <c r="D51" s="398">
        <v>2.09</v>
      </c>
      <c r="E51" s="296">
        <v>5</v>
      </c>
      <c r="F51" s="67" t="s">
        <v>725</v>
      </c>
      <c r="G51" s="67"/>
      <c r="H51" s="67"/>
      <c r="I51" s="67"/>
      <c r="J51" s="20"/>
      <c r="K51" s="20"/>
      <c r="L51" s="67" t="s">
        <v>726</v>
      </c>
      <c r="M51" s="20" t="s">
        <v>891</v>
      </c>
      <c r="N51" s="20" t="s">
        <v>891</v>
      </c>
      <c r="O51" s="149" t="s">
        <v>891</v>
      </c>
      <c r="P51" s="376">
        <v>3000000</v>
      </c>
      <c r="Q51" s="376">
        <v>3000000</v>
      </c>
      <c r="R51" s="357">
        <v>3000000</v>
      </c>
      <c r="S51" s="149" t="s">
        <v>891</v>
      </c>
      <c r="T51" s="357">
        <v>3000000</v>
      </c>
      <c r="U51" s="357">
        <v>3000000</v>
      </c>
      <c r="V51" s="68">
        <v>3000000</v>
      </c>
      <c r="W51" s="392"/>
      <c r="X51" s="32" t="s">
        <v>107</v>
      </c>
      <c r="Y51" s="83">
        <v>3</v>
      </c>
      <c r="Z51" s="386"/>
      <c r="AA51" s="386"/>
      <c r="AB51" s="386"/>
      <c r="AC51" s="386"/>
      <c r="AD51" s="386"/>
      <c r="AE51" s="386"/>
      <c r="AF51" s="386"/>
      <c r="AG51" s="386"/>
      <c r="AH51" s="386"/>
      <c r="AI51" s="386"/>
      <c r="AJ51" s="386"/>
      <c r="AK51" s="386"/>
      <c r="AL51" s="386"/>
      <c r="AM51" s="386"/>
      <c r="AN51" s="386"/>
      <c r="AO51" s="386"/>
      <c r="AP51" s="386"/>
      <c r="AQ51" s="386"/>
      <c r="AR51" s="386"/>
      <c r="AS51" s="386"/>
    </row>
    <row r="52" spans="1:45" s="4" customFormat="1" ht="38.25" x14ac:dyDescent="0.25">
      <c r="A52" s="14">
        <v>4</v>
      </c>
      <c r="B52" s="63" t="s">
        <v>25</v>
      </c>
      <c r="C52" s="403" t="s">
        <v>25</v>
      </c>
      <c r="D52" s="403" t="s">
        <v>1187</v>
      </c>
      <c r="E52" s="403" t="s">
        <v>534</v>
      </c>
      <c r="F52" s="15" t="s">
        <v>1188</v>
      </c>
      <c r="G52" s="15"/>
      <c r="H52" s="78"/>
      <c r="I52" s="78"/>
      <c r="J52" s="78"/>
      <c r="K52" s="78"/>
      <c r="L52" s="15" t="s">
        <v>1189</v>
      </c>
      <c r="M52" s="20" t="s">
        <v>1190</v>
      </c>
      <c r="N52" s="20" t="s">
        <v>1190</v>
      </c>
      <c r="O52" s="149" t="s">
        <v>1190</v>
      </c>
      <c r="P52" s="420"/>
      <c r="Q52" s="420"/>
      <c r="R52" s="328"/>
      <c r="S52" s="149" t="s">
        <v>1190</v>
      </c>
      <c r="T52" s="328"/>
      <c r="U52" s="328"/>
      <c r="V52" s="80">
        <v>8000000</v>
      </c>
      <c r="W52" s="218"/>
      <c r="X52" s="402" t="s">
        <v>107</v>
      </c>
      <c r="Y52" s="83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</row>
    <row r="53" spans="1:45" s="4" customFormat="1" ht="69.599999999999994" customHeight="1" x14ac:dyDescent="0.25">
      <c r="A53" s="64">
        <v>3</v>
      </c>
      <c r="B53" s="64">
        <v>25</v>
      </c>
      <c r="C53" s="296">
        <v>1</v>
      </c>
      <c r="D53" s="398">
        <v>2.09</v>
      </c>
      <c r="E53" s="296">
        <v>9</v>
      </c>
      <c r="F53" s="67" t="s">
        <v>152</v>
      </c>
      <c r="G53" s="67"/>
      <c r="H53" s="67"/>
      <c r="I53" s="67"/>
      <c r="J53" s="20"/>
      <c r="K53" s="20"/>
      <c r="L53" s="67" t="s">
        <v>1191</v>
      </c>
      <c r="M53" s="20" t="s">
        <v>1192</v>
      </c>
      <c r="N53" s="20" t="s">
        <v>1192</v>
      </c>
      <c r="O53" s="149" t="s">
        <v>1192</v>
      </c>
      <c r="P53" s="376">
        <v>5000000</v>
      </c>
      <c r="Q53" s="376">
        <v>5000000</v>
      </c>
      <c r="R53" s="357">
        <v>5000000</v>
      </c>
      <c r="S53" s="149" t="s">
        <v>1192</v>
      </c>
      <c r="T53" s="357">
        <v>5000000</v>
      </c>
      <c r="U53" s="357">
        <v>5000000</v>
      </c>
      <c r="V53" s="68">
        <v>7000000</v>
      </c>
      <c r="W53" s="392"/>
      <c r="X53" s="32" t="s">
        <v>107</v>
      </c>
      <c r="Y53" s="83">
        <v>3</v>
      </c>
      <c r="Z53" s="386"/>
      <c r="AA53" s="386"/>
      <c r="AB53" s="386"/>
      <c r="AC53" s="386"/>
      <c r="AD53" s="386"/>
      <c r="AE53" s="386"/>
      <c r="AF53" s="386"/>
      <c r="AG53" s="386"/>
      <c r="AH53" s="386"/>
      <c r="AI53" s="386"/>
      <c r="AJ53" s="386"/>
      <c r="AK53" s="386"/>
      <c r="AL53" s="386"/>
      <c r="AM53" s="386"/>
      <c r="AN53" s="386"/>
      <c r="AO53" s="386"/>
      <c r="AP53" s="386"/>
      <c r="AQ53" s="386"/>
      <c r="AR53" s="386"/>
      <c r="AS53" s="386"/>
    </row>
    <row r="54" spans="1:45" s="4" customFormat="1" ht="90.6" customHeight="1" x14ac:dyDescent="0.25">
      <c r="A54" s="64">
        <v>3</v>
      </c>
      <c r="B54" s="64">
        <v>25</v>
      </c>
      <c r="C54" s="296">
        <v>1</v>
      </c>
      <c r="D54" s="398">
        <v>2.09</v>
      </c>
      <c r="E54" s="64">
        <v>10</v>
      </c>
      <c r="F54" s="67" t="s">
        <v>727</v>
      </c>
      <c r="G54" s="67"/>
      <c r="H54" s="67"/>
      <c r="I54" s="67"/>
      <c r="J54" s="20"/>
      <c r="K54" s="20"/>
      <c r="L54" s="67" t="s">
        <v>1193</v>
      </c>
      <c r="M54" s="20" t="s">
        <v>1194</v>
      </c>
      <c r="N54" s="20" t="s">
        <v>1194</v>
      </c>
      <c r="O54" s="149" t="s">
        <v>1194</v>
      </c>
      <c r="P54" s="376">
        <v>5000000</v>
      </c>
      <c r="Q54" s="376">
        <v>5000000</v>
      </c>
      <c r="R54" s="357">
        <v>5000000</v>
      </c>
      <c r="S54" s="149" t="s">
        <v>1194</v>
      </c>
      <c r="T54" s="357">
        <v>5000000</v>
      </c>
      <c r="U54" s="357">
        <v>5000000</v>
      </c>
      <c r="V54" s="68">
        <v>7320000</v>
      </c>
      <c r="W54" s="392"/>
      <c r="X54" s="32" t="s">
        <v>107</v>
      </c>
      <c r="Y54" s="83">
        <v>3</v>
      </c>
      <c r="Z54" s="386"/>
      <c r="AA54" s="386"/>
      <c r="AB54" s="386"/>
      <c r="AC54" s="386"/>
      <c r="AD54" s="386"/>
      <c r="AE54" s="386"/>
      <c r="AF54" s="386"/>
      <c r="AG54" s="386"/>
      <c r="AH54" s="386"/>
      <c r="AI54" s="386"/>
      <c r="AJ54" s="386"/>
      <c r="AK54" s="386"/>
      <c r="AL54" s="386"/>
      <c r="AM54" s="386"/>
      <c r="AN54" s="386"/>
      <c r="AO54" s="386"/>
      <c r="AP54" s="386"/>
      <c r="AQ54" s="386"/>
      <c r="AR54" s="386"/>
      <c r="AS54" s="386"/>
    </row>
    <row r="55" spans="1:45" s="4" customFormat="1" ht="89.1" customHeight="1" x14ac:dyDescent="0.25">
      <c r="A55" s="64">
        <v>3</v>
      </c>
      <c r="B55" s="64">
        <v>25</v>
      </c>
      <c r="C55" s="296">
        <v>1</v>
      </c>
      <c r="D55" s="398">
        <v>2.09</v>
      </c>
      <c r="E55" s="64">
        <v>11</v>
      </c>
      <c r="F55" s="67" t="s">
        <v>1195</v>
      </c>
      <c r="G55" s="67"/>
      <c r="H55" s="67"/>
      <c r="I55" s="67"/>
      <c r="J55" s="20"/>
      <c r="K55" s="20"/>
      <c r="L55" s="67" t="s">
        <v>1196</v>
      </c>
      <c r="M55" s="197" t="s">
        <v>594</v>
      </c>
      <c r="N55" s="299" t="s">
        <v>594</v>
      </c>
      <c r="O55" s="149" t="s">
        <v>593</v>
      </c>
      <c r="P55" s="376">
        <v>5000000</v>
      </c>
      <c r="Q55" s="376">
        <v>5000000</v>
      </c>
      <c r="R55" s="357">
        <v>5000000</v>
      </c>
      <c r="S55" s="149" t="s">
        <v>593</v>
      </c>
      <c r="T55" s="357">
        <v>5000000</v>
      </c>
      <c r="U55" s="357">
        <v>5000000</v>
      </c>
      <c r="V55" s="68">
        <v>7500000</v>
      </c>
      <c r="W55" s="392"/>
      <c r="X55" s="32" t="s">
        <v>107</v>
      </c>
      <c r="Y55" s="83">
        <v>3</v>
      </c>
      <c r="Z55" s="386"/>
      <c r="AA55" s="386"/>
      <c r="AB55" s="386"/>
      <c r="AC55" s="386"/>
      <c r="AD55" s="386"/>
      <c r="AE55" s="386"/>
      <c r="AF55" s="386"/>
      <c r="AG55" s="386"/>
      <c r="AH55" s="386"/>
      <c r="AI55" s="386"/>
      <c r="AJ55" s="386"/>
      <c r="AK55" s="386"/>
      <c r="AL55" s="386"/>
      <c r="AM55" s="386"/>
      <c r="AN55" s="386"/>
      <c r="AO55" s="386"/>
      <c r="AP55" s="386"/>
      <c r="AQ55" s="386"/>
      <c r="AR55" s="386"/>
      <c r="AS55" s="386"/>
    </row>
    <row r="56" spans="1:45" s="4" customFormat="1" ht="127.5" x14ac:dyDescent="0.25">
      <c r="A56" s="87">
        <v>3</v>
      </c>
      <c r="B56" s="87">
        <v>25</v>
      </c>
      <c r="C56" s="393">
        <v>3</v>
      </c>
      <c r="D56" s="109"/>
      <c r="E56" s="109"/>
      <c r="F56" s="90" t="s">
        <v>1197</v>
      </c>
      <c r="G56" s="91" t="s">
        <v>156</v>
      </c>
      <c r="H56" s="91" t="s">
        <v>157</v>
      </c>
      <c r="I56" s="17" t="s">
        <v>158</v>
      </c>
      <c r="J56" s="92">
        <v>6.5000000000000002E-2</v>
      </c>
      <c r="K56" s="51"/>
      <c r="L56" s="91" t="s">
        <v>1198</v>
      </c>
      <c r="M56" s="51" t="s">
        <v>1199</v>
      </c>
      <c r="N56" s="51" t="s">
        <v>1199</v>
      </c>
      <c r="O56" s="421" t="s">
        <v>1199</v>
      </c>
      <c r="P56" s="417">
        <f>P60+P72+P76</f>
        <v>245000000</v>
      </c>
      <c r="Q56" s="417">
        <f>Q60+Q72+Q76</f>
        <v>245000000</v>
      </c>
      <c r="R56" s="354">
        <f>R60+R72+R76</f>
        <v>694350000</v>
      </c>
      <c r="S56" s="421" t="s">
        <v>1199</v>
      </c>
      <c r="T56" s="354">
        <f>T60+T72+T76</f>
        <v>694350000</v>
      </c>
      <c r="U56" s="354">
        <f>U60+U72+U76</f>
        <v>1519350000</v>
      </c>
      <c r="V56" s="93">
        <f>V60+V72+V76</f>
        <v>727000000</v>
      </c>
      <c r="W56" s="535" t="s">
        <v>161</v>
      </c>
      <c r="X56" s="56"/>
      <c r="Y56" s="83">
        <v>1</v>
      </c>
      <c r="Z56" s="386"/>
      <c r="AA56" s="386"/>
      <c r="AB56" s="386"/>
      <c r="AC56" s="386"/>
      <c r="AD56" s="386"/>
      <c r="AE56" s="386"/>
      <c r="AF56" s="386"/>
      <c r="AG56" s="386"/>
      <c r="AH56" s="386"/>
      <c r="AI56" s="386"/>
      <c r="AJ56" s="386"/>
      <c r="AK56" s="386"/>
      <c r="AL56" s="386"/>
      <c r="AM56" s="386"/>
      <c r="AN56" s="386"/>
      <c r="AO56" s="386"/>
      <c r="AP56" s="386"/>
      <c r="AQ56" s="386"/>
      <c r="AR56" s="386"/>
      <c r="AS56" s="386"/>
    </row>
    <row r="57" spans="1:45" s="4" customFormat="1" ht="102" x14ac:dyDescent="0.25">
      <c r="A57" s="95"/>
      <c r="B57" s="95"/>
      <c r="C57" s="394"/>
      <c r="D57" s="251"/>
      <c r="E57" s="251"/>
      <c r="F57" s="61"/>
      <c r="G57" s="98"/>
      <c r="H57" s="98"/>
      <c r="I57" s="17" t="s">
        <v>162</v>
      </c>
      <c r="J57" s="14" t="s">
        <v>163</v>
      </c>
      <c r="K57" s="57"/>
      <c r="L57" s="98"/>
      <c r="M57" s="57"/>
      <c r="N57" s="57"/>
      <c r="O57" s="332"/>
      <c r="P57" s="418"/>
      <c r="Q57" s="418"/>
      <c r="R57" s="355"/>
      <c r="S57" s="332"/>
      <c r="T57" s="355"/>
      <c r="U57" s="355"/>
      <c r="V57" s="100"/>
      <c r="W57" s="546"/>
      <c r="X57" s="60"/>
      <c r="Y57" s="83"/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386"/>
      <c r="AL57" s="386"/>
      <c r="AM57" s="386"/>
      <c r="AN57" s="386"/>
      <c r="AO57" s="386"/>
      <c r="AP57" s="386"/>
      <c r="AQ57" s="386"/>
      <c r="AR57" s="386"/>
      <c r="AS57" s="386"/>
    </row>
    <row r="58" spans="1:45" s="4" customFormat="1" ht="76.5" x14ac:dyDescent="0.25">
      <c r="A58" s="95"/>
      <c r="B58" s="95"/>
      <c r="C58" s="394"/>
      <c r="D58" s="251"/>
      <c r="E58" s="251"/>
      <c r="F58" s="61"/>
      <c r="G58" s="98"/>
      <c r="H58" s="98"/>
      <c r="I58" s="17" t="s">
        <v>165</v>
      </c>
      <c r="J58" s="14" t="s">
        <v>166</v>
      </c>
      <c r="K58" s="57"/>
      <c r="L58" s="98"/>
      <c r="M58" s="57"/>
      <c r="N58" s="57"/>
      <c r="O58" s="332"/>
      <c r="P58" s="418"/>
      <c r="Q58" s="418"/>
      <c r="R58" s="355"/>
      <c r="S58" s="332"/>
      <c r="T58" s="355"/>
      <c r="U58" s="355"/>
      <c r="V58" s="100"/>
      <c r="W58" s="61"/>
      <c r="X58" s="60"/>
      <c r="Y58" s="83"/>
      <c r="Z58" s="386"/>
      <c r="AA58" s="386"/>
      <c r="AB58" s="386"/>
      <c r="AC58" s="386"/>
      <c r="AD58" s="386"/>
      <c r="AE58" s="386"/>
      <c r="AF58" s="386"/>
      <c r="AG58" s="386"/>
      <c r="AH58" s="386"/>
      <c r="AI58" s="386"/>
      <c r="AJ58" s="386"/>
      <c r="AK58" s="386"/>
      <c r="AL58" s="386"/>
      <c r="AM58" s="386"/>
      <c r="AN58" s="386"/>
      <c r="AO58" s="386"/>
      <c r="AP58" s="386"/>
      <c r="AQ58" s="386"/>
      <c r="AR58" s="386"/>
      <c r="AS58" s="386"/>
    </row>
    <row r="59" spans="1:45" s="4" customFormat="1" ht="89.25" x14ac:dyDescent="0.25">
      <c r="A59" s="118"/>
      <c r="B59" s="118"/>
      <c r="C59" s="395"/>
      <c r="D59" s="189"/>
      <c r="E59" s="189"/>
      <c r="F59" s="42"/>
      <c r="G59" s="43"/>
      <c r="H59" s="43"/>
      <c r="I59" s="17" t="s">
        <v>167</v>
      </c>
      <c r="J59" s="14" t="s">
        <v>168</v>
      </c>
      <c r="K59" s="41"/>
      <c r="L59" s="43"/>
      <c r="M59" s="41"/>
      <c r="N59" s="41"/>
      <c r="O59" s="333"/>
      <c r="P59" s="419"/>
      <c r="Q59" s="419"/>
      <c r="R59" s="356"/>
      <c r="S59" s="333"/>
      <c r="T59" s="356"/>
      <c r="U59" s="356"/>
      <c r="V59" s="122"/>
      <c r="W59" s="42"/>
      <c r="X59" s="50"/>
      <c r="Y59" s="83"/>
      <c r="Z59" s="386"/>
      <c r="AA59" s="386"/>
      <c r="AB59" s="386"/>
      <c r="AC59" s="386"/>
      <c r="AD59" s="386"/>
      <c r="AE59" s="386"/>
      <c r="AF59" s="386"/>
      <c r="AG59" s="386"/>
      <c r="AH59" s="386"/>
      <c r="AI59" s="386"/>
      <c r="AJ59" s="386"/>
      <c r="AK59" s="386"/>
      <c r="AL59" s="386"/>
      <c r="AM59" s="386"/>
      <c r="AN59" s="386"/>
      <c r="AO59" s="386"/>
      <c r="AP59" s="386"/>
      <c r="AQ59" s="386"/>
      <c r="AR59" s="386"/>
      <c r="AS59" s="386"/>
    </row>
    <row r="60" spans="1:45" s="4" customFormat="1" ht="74.099999999999994" customHeight="1" x14ac:dyDescent="0.25">
      <c r="A60" s="70">
        <v>3</v>
      </c>
      <c r="B60" s="70">
        <v>25</v>
      </c>
      <c r="C60" s="396">
        <v>3</v>
      </c>
      <c r="D60" s="397">
        <v>2.0099999999999998</v>
      </c>
      <c r="E60" s="20"/>
      <c r="F60" s="16" t="s">
        <v>1200</v>
      </c>
      <c r="G60" s="16"/>
      <c r="H60" s="16"/>
      <c r="I60" s="16"/>
      <c r="J60" s="14"/>
      <c r="K60" s="14"/>
      <c r="L60" s="16" t="s">
        <v>1201</v>
      </c>
      <c r="M60" s="14" t="s">
        <v>1202</v>
      </c>
      <c r="N60" s="14" t="s">
        <v>1202</v>
      </c>
      <c r="O60" s="334" t="s">
        <v>1202</v>
      </c>
      <c r="P60" s="417">
        <f>SUM(P61:P63)</f>
        <v>200000000</v>
      </c>
      <c r="Q60" s="417">
        <f>SUM(Q61:Q63)</f>
        <v>200000000</v>
      </c>
      <c r="R60" s="354">
        <f>SUM(R61:R63)</f>
        <v>649350000</v>
      </c>
      <c r="S60" s="334" t="s">
        <v>1202</v>
      </c>
      <c r="T60" s="354">
        <f>SUM(T61:T63)</f>
        <v>649350000</v>
      </c>
      <c r="U60" s="354">
        <f>SUM(U61:U63)</f>
        <v>1474350000</v>
      </c>
      <c r="V60" s="93">
        <f>SUM(V61:V63)</f>
        <v>550000000</v>
      </c>
      <c r="W60" s="392"/>
      <c r="X60" s="32"/>
      <c r="Y60" s="83">
        <v>2</v>
      </c>
      <c r="Z60" s="386"/>
      <c r="AA60" s="386"/>
      <c r="AB60" s="386"/>
      <c r="AC60" s="386"/>
      <c r="AD60" s="386"/>
      <c r="AE60" s="386"/>
      <c r="AF60" s="386"/>
      <c r="AG60" s="386"/>
      <c r="AH60" s="386"/>
      <c r="AI60" s="386"/>
      <c r="AJ60" s="386"/>
      <c r="AK60" s="386"/>
      <c r="AL60" s="386"/>
      <c r="AM60" s="386"/>
      <c r="AN60" s="386"/>
      <c r="AO60" s="386"/>
      <c r="AP60" s="386"/>
      <c r="AQ60" s="386"/>
      <c r="AR60" s="386"/>
      <c r="AS60" s="386"/>
    </row>
    <row r="61" spans="1:45" s="4" customFormat="1" ht="94.5" customHeight="1" x14ac:dyDescent="0.25">
      <c r="A61" s="64">
        <v>3</v>
      </c>
      <c r="B61" s="64">
        <v>25</v>
      </c>
      <c r="C61" s="296">
        <v>3</v>
      </c>
      <c r="D61" s="398">
        <v>2.0099999999999998</v>
      </c>
      <c r="E61" s="296">
        <v>1</v>
      </c>
      <c r="F61" s="67" t="s">
        <v>1203</v>
      </c>
      <c r="G61" s="67"/>
      <c r="H61" s="67"/>
      <c r="I61" s="67"/>
      <c r="J61" s="20"/>
      <c r="K61" s="20"/>
      <c r="L61" s="67" t="s">
        <v>1204</v>
      </c>
      <c r="M61" s="109" t="s">
        <v>1205</v>
      </c>
      <c r="N61" s="109" t="s">
        <v>1205</v>
      </c>
      <c r="O61" s="349" t="s">
        <v>1205</v>
      </c>
      <c r="P61" s="422">
        <v>200000000</v>
      </c>
      <c r="Q61" s="422">
        <v>200000000</v>
      </c>
      <c r="R61" s="423">
        <v>200000000</v>
      </c>
      <c r="S61" s="349" t="s">
        <v>1205</v>
      </c>
      <c r="T61" s="423">
        <v>200000000</v>
      </c>
      <c r="U61" s="423">
        <v>200000000</v>
      </c>
      <c r="V61" s="174">
        <v>150000000</v>
      </c>
      <c r="W61" s="392"/>
      <c r="X61" s="32" t="s">
        <v>107</v>
      </c>
      <c r="Y61" s="83">
        <v>3</v>
      </c>
      <c r="Z61" s="386"/>
      <c r="AA61" s="386"/>
      <c r="AB61" s="386"/>
      <c r="AC61" s="386"/>
      <c r="AD61" s="386"/>
      <c r="AE61" s="386"/>
      <c r="AF61" s="386"/>
      <c r="AG61" s="386"/>
      <c r="AH61" s="386"/>
      <c r="AI61" s="386"/>
      <c r="AJ61" s="386"/>
      <c r="AK61" s="386"/>
      <c r="AL61" s="386"/>
      <c r="AM61" s="386"/>
      <c r="AN61" s="386"/>
      <c r="AO61" s="386"/>
      <c r="AP61" s="386"/>
      <c r="AQ61" s="386"/>
      <c r="AR61" s="386"/>
      <c r="AS61" s="386"/>
    </row>
    <row r="62" spans="1:45" s="4" customFormat="1" ht="50.45" customHeight="1" x14ac:dyDescent="0.25">
      <c r="A62" s="167">
        <v>3</v>
      </c>
      <c r="B62" s="167">
        <v>25</v>
      </c>
      <c r="C62" s="404" t="s">
        <v>22</v>
      </c>
      <c r="D62" s="405" t="s">
        <v>1206</v>
      </c>
      <c r="E62" s="404" t="s">
        <v>103</v>
      </c>
      <c r="F62" s="67" t="s">
        <v>1207</v>
      </c>
      <c r="G62" s="89"/>
      <c r="H62" s="89"/>
      <c r="I62" s="89"/>
      <c r="J62" s="109"/>
      <c r="K62" s="20"/>
      <c r="L62" s="67" t="s">
        <v>1208</v>
      </c>
      <c r="M62" s="197" t="s">
        <v>974</v>
      </c>
      <c r="N62" s="20" t="s">
        <v>974</v>
      </c>
      <c r="O62" s="149" t="s">
        <v>1209</v>
      </c>
      <c r="P62" s="422">
        <v>0</v>
      </c>
      <c r="Q62" s="422">
        <v>0</v>
      </c>
      <c r="R62" s="423">
        <v>197850000</v>
      </c>
      <c r="S62" s="149" t="s">
        <v>1209</v>
      </c>
      <c r="T62" s="423">
        <v>197850000</v>
      </c>
      <c r="U62" s="483">
        <f>197850000</f>
        <v>197850000</v>
      </c>
      <c r="V62" s="174">
        <v>200000000</v>
      </c>
      <c r="W62" s="406"/>
      <c r="X62" s="109" t="s">
        <v>288</v>
      </c>
      <c r="Y62" s="83"/>
      <c r="Z62" s="386"/>
      <c r="AA62" s="386"/>
      <c r="AB62" s="386"/>
      <c r="AC62" s="386"/>
      <c r="AD62" s="386"/>
      <c r="AE62" s="386"/>
      <c r="AF62" s="386"/>
      <c r="AG62" s="386"/>
      <c r="AH62" s="386"/>
      <c r="AI62" s="386"/>
      <c r="AJ62" s="386"/>
      <c r="AK62" s="386"/>
      <c r="AL62" s="386"/>
      <c r="AM62" s="386"/>
      <c r="AN62" s="386"/>
      <c r="AO62" s="386"/>
      <c r="AP62" s="386"/>
      <c r="AQ62" s="386"/>
      <c r="AR62" s="386"/>
      <c r="AS62" s="386"/>
    </row>
    <row r="63" spans="1:45" s="4" customFormat="1" ht="63.95" customHeight="1" x14ac:dyDescent="0.25">
      <c r="A63" s="167">
        <v>3</v>
      </c>
      <c r="B63" s="167">
        <v>25</v>
      </c>
      <c r="C63" s="404" t="s">
        <v>22</v>
      </c>
      <c r="D63" s="405" t="s">
        <v>1206</v>
      </c>
      <c r="E63" s="404" t="s">
        <v>22</v>
      </c>
      <c r="F63" s="182" t="s">
        <v>1210</v>
      </c>
      <c r="G63" s="89"/>
      <c r="H63" s="89"/>
      <c r="I63" s="89"/>
      <c r="J63" s="109"/>
      <c r="K63" s="20"/>
      <c r="L63" s="67" t="s">
        <v>1211</v>
      </c>
      <c r="M63" s="197" t="s">
        <v>974</v>
      </c>
      <c r="N63" s="20" t="s">
        <v>974</v>
      </c>
      <c r="O63" s="149" t="s">
        <v>1212</v>
      </c>
      <c r="P63" s="422">
        <v>0</v>
      </c>
      <c r="Q63" s="422">
        <v>0</v>
      </c>
      <c r="R63" s="423">
        <v>251500000</v>
      </c>
      <c r="S63" s="164" t="s">
        <v>1591</v>
      </c>
      <c r="T63" s="423">
        <v>251500000</v>
      </c>
      <c r="U63" s="483">
        <f>251500000+825000000</f>
        <v>1076500000</v>
      </c>
      <c r="V63" s="174">
        <v>200000000</v>
      </c>
      <c r="W63" s="407"/>
      <c r="X63" s="109" t="s">
        <v>288</v>
      </c>
      <c r="Y63" s="83"/>
      <c r="Z63" s="386"/>
      <c r="AA63" s="386"/>
      <c r="AB63" s="386"/>
      <c r="AC63" s="386"/>
      <c r="AD63" s="386"/>
      <c r="AE63" s="386"/>
      <c r="AF63" s="386"/>
      <c r="AG63" s="386"/>
      <c r="AH63" s="386"/>
      <c r="AI63" s="386"/>
      <c r="AJ63" s="386"/>
      <c r="AK63" s="386"/>
      <c r="AL63" s="386"/>
      <c r="AM63" s="386"/>
      <c r="AN63" s="386"/>
      <c r="AO63" s="386"/>
      <c r="AP63" s="386"/>
      <c r="AQ63" s="386"/>
      <c r="AR63" s="386"/>
      <c r="AS63" s="386"/>
    </row>
    <row r="64" spans="1:45" s="5" customFormat="1" ht="63.95" customHeight="1" x14ac:dyDescent="0.25">
      <c r="A64" s="167"/>
      <c r="B64" s="167"/>
      <c r="C64" s="404"/>
      <c r="D64" s="405"/>
      <c r="E64" s="404"/>
      <c r="F64" s="150" t="s">
        <v>1573</v>
      </c>
      <c r="G64" s="89"/>
      <c r="H64" s="89"/>
      <c r="I64" s="89"/>
      <c r="J64" s="319"/>
      <c r="K64" s="20"/>
      <c r="L64" s="67"/>
      <c r="M64" s="197"/>
      <c r="N64" s="20"/>
      <c r="O64" s="149"/>
      <c r="P64" s="422"/>
      <c r="Q64" s="422"/>
      <c r="R64" s="423"/>
      <c r="S64" s="149" t="s">
        <v>154</v>
      </c>
      <c r="T64" s="423"/>
      <c r="U64" s="472">
        <v>215000000</v>
      </c>
      <c r="V64" s="174"/>
      <c r="W64" s="406"/>
      <c r="X64" s="319" t="s">
        <v>1550</v>
      </c>
      <c r="Y64" s="83"/>
      <c r="Z64" s="386"/>
      <c r="AA64" s="386"/>
      <c r="AB64" s="386"/>
      <c r="AC64" s="386"/>
      <c r="AD64" s="386"/>
      <c r="AE64" s="386"/>
      <c r="AF64" s="386"/>
      <c r="AG64" s="386"/>
      <c r="AH64" s="386"/>
      <c r="AI64" s="386"/>
      <c r="AJ64" s="386"/>
      <c r="AK64" s="386"/>
      <c r="AL64" s="386"/>
      <c r="AM64" s="386"/>
      <c r="AN64" s="386"/>
      <c r="AO64" s="386"/>
      <c r="AP64" s="386"/>
      <c r="AQ64" s="386"/>
      <c r="AR64" s="386"/>
      <c r="AS64" s="386"/>
    </row>
    <row r="65" spans="1:45" s="5" customFormat="1" ht="63.95" customHeight="1" x14ac:dyDescent="0.25">
      <c r="A65" s="167"/>
      <c r="B65" s="167"/>
      <c r="C65" s="404"/>
      <c r="D65" s="405"/>
      <c r="E65" s="404"/>
      <c r="F65" s="469" t="s">
        <v>1574</v>
      </c>
      <c r="G65" s="89"/>
      <c r="H65" s="89"/>
      <c r="I65" s="89"/>
      <c r="J65" s="319"/>
      <c r="K65" s="20"/>
      <c r="L65" s="67"/>
      <c r="M65" s="197"/>
      <c r="N65" s="20"/>
      <c r="O65" s="149"/>
      <c r="P65" s="422"/>
      <c r="Q65" s="422"/>
      <c r="R65" s="423"/>
      <c r="S65" s="149" t="s">
        <v>1190</v>
      </c>
      <c r="T65" s="423"/>
      <c r="U65" s="472">
        <v>215000000</v>
      </c>
      <c r="V65" s="174"/>
      <c r="W65" s="406"/>
      <c r="X65" s="319" t="s">
        <v>1550</v>
      </c>
      <c r="Y65" s="83"/>
      <c r="Z65" s="386"/>
      <c r="AA65" s="386"/>
      <c r="AB65" s="386"/>
      <c r="AC65" s="386"/>
      <c r="AD65" s="386"/>
      <c r="AE65" s="386"/>
      <c r="AF65" s="386"/>
      <c r="AG65" s="386"/>
      <c r="AH65" s="386"/>
      <c r="AI65" s="386"/>
      <c r="AJ65" s="386"/>
      <c r="AK65" s="386"/>
      <c r="AL65" s="386"/>
      <c r="AM65" s="386"/>
      <c r="AN65" s="386"/>
      <c r="AO65" s="386"/>
      <c r="AP65" s="386"/>
      <c r="AQ65" s="386"/>
      <c r="AR65" s="386"/>
      <c r="AS65" s="386"/>
    </row>
    <row r="66" spans="1:45" s="5" customFormat="1" ht="63.95" customHeight="1" x14ac:dyDescent="0.25">
      <c r="A66" s="167"/>
      <c r="B66" s="167"/>
      <c r="C66" s="404"/>
      <c r="D66" s="405"/>
      <c r="E66" s="404"/>
      <c r="F66" s="469" t="s">
        <v>1575</v>
      </c>
      <c r="G66" s="89"/>
      <c r="H66" s="89"/>
      <c r="I66" s="89"/>
      <c r="J66" s="319"/>
      <c r="K66" s="20"/>
      <c r="L66" s="67"/>
      <c r="M66" s="197"/>
      <c r="N66" s="20"/>
      <c r="O66" s="149"/>
      <c r="P66" s="422"/>
      <c r="Q66" s="422"/>
      <c r="R66" s="423"/>
      <c r="S66" s="149" t="s">
        <v>151</v>
      </c>
      <c r="T66" s="423"/>
      <c r="U66" s="472">
        <v>60000000</v>
      </c>
      <c r="V66" s="174"/>
      <c r="W66" s="406"/>
      <c r="X66" s="319" t="s">
        <v>1550</v>
      </c>
      <c r="Y66" s="83"/>
      <c r="Z66" s="386"/>
      <c r="AA66" s="386"/>
      <c r="AB66" s="386"/>
      <c r="AC66" s="386"/>
      <c r="AD66" s="386"/>
      <c r="AE66" s="386"/>
      <c r="AF66" s="386"/>
      <c r="AG66" s="386"/>
      <c r="AH66" s="386"/>
      <c r="AI66" s="386"/>
      <c r="AJ66" s="386"/>
      <c r="AK66" s="386"/>
      <c r="AL66" s="386"/>
      <c r="AM66" s="386"/>
      <c r="AN66" s="386"/>
      <c r="AO66" s="386"/>
      <c r="AP66" s="386"/>
      <c r="AQ66" s="386"/>
      <c r="AR66" s="386"/>
      <c r="AS66" s="386"/>
    </row>
    <row r="67" spans="1:45" s="5" customFormat="1" ht="63.95" customHeight="1" x14ac:dyDescent="0.25">
      <c r="A67" s="167"/>
      <c r="B67" s="167"/>
      <c r="C67" s="404"/>
      <c r="D67" s="405"/>
      <c r="E67" s="404"/>
      <c r="F67" s="469" t="s">
        <v>1576</v>
      </c>
      <c r="G67" s="89"/>
      <c r="H67" s="89"/>
      <c r="I67" s="89"/>
      <c r="J67" s="319"/>
      <c r="K67" s="20"/>
      <c r="L67" s="67"/>
      <c r="M67" s="197"/>
      <c r="N67" s="20"/>
      <c r="O67" s="149"/>
      <c r="P67" s="422"/>
      <c r="Q67" s="422"/>
      <c r="R67" s="423"/>
      <c r="S67" s="149" t="s">
        <v>593</v>
      </c>
      <c r="T67" s="423"/>
      <c r="U67" s="472">
        <v>10000000</v>
      </c>
      <c r="V67" s="174"/>
      <c r="W67" s="406"/>
      <c r="X67" s="319" t="s">
        <v>1550</v>
      </c>
      <c r="Y67" s="83"/>
      <c r="Z67" s="386"/>
      <c r="AA67" s="386"/>
      <c r="AB67" s="386"/>
      <c r="AC67" s="386"/>
      <c r="AD67" s="386"/>
      <c r="AE67" s="386"/>
      <c r="AF67" s="386"/>
      <c r="AG67" s="386"/>
      <c r="AH67" s="386"/>
      <c r="AI67" s="386"/>
      <c r="AJ67" s="386"/>
      <c r="AK67" s="386"/>
      <c r="AL67" s="386"/>
      <c r="AM67" s="386"/>
      <c r="AN67" s="386"/>
      <c r="AO67" s="386"/>
      <c r="AP67" s="386"/>
      <c r="AQ67" s="386"/>
      <c r="AR67" s="386"/>
      <c r="AS67" s="386"/>
    </row>
    <row r="68" spans="1:45" s="5" customFormat="1" ht="63.95" customHeight="1" x14ac:dyDescent="0.25">
      <c r="A68" s="167"/>
      <c r="B68" s="167"/>
      <c r="C68" s="404"/>
      <c r="D68" s="405"/>
      <c r="E68" s="404"/>
      <c r="F68" s="469" t="s">
        <v>1577</v>
      </c>
      <c r="G68" s="89"/>
      <c r="H68" s="89"/>
      <c r="I68" s="89"/>
      <c r="J68" s="319"/>
      <c r="K68" s="20"/>
      <c r="L68" s="67"/>
      <c r="M68" s="197"/>
      <c r="N68" s="20"/>
      <c r="O68" s="149"/>
      <c r="P68" s="422"/>
      <c r="Q68" s="422"/>
      <c r="R68" s="423"/>
      <c r="S68" s="149" t="s">
        <v>154</v>
      </c>
      <c r="T68" s="423"/>
      <c r="U68" s="472">
        <v>50000000</v>
      </c>
      <c r="V68" s="174"/>
      <c r="W68" s="406"/>
      <c r="X68" s="319" t="s">
        <v>1550</v>
      </c>
      <c r="Y68" s="83"/>
      <c r="Z68" s="386"/>
      <c r="AA68" s="386"/>
      <c r="AB68" s="386"/>
      <c r="AC68" s="386"/>
      <c r="AD68" s="386"/>
      <c r="AE68" s="386"/>
      <c r="AF68" s="386"/>
      <c r="AG68" s="386"/>
      <c r="AH68" s="386"/>
      <c r="AI68" s="386"/>
      <c r="AJ68" s="386"/>
      <c r="AK68" s="386"/>
      <c r="AL68" s="386"/>
      <c r="AM68" s="386"/>
      <c r="AN68" s="386"/>
      <c r="AO68" s="386"/>
      <c r="AP68" s="386"/>
      <c r="AQ68" s="386"/>
      <c r="AR68" s="386"/>
      <c r="AS68" s="386"/>
    </row>
    <row r="69" spans="1:45" s="5" customFormat="1" ht="63.95" customHeight="1" x14ac:dyDescent="0.25">
      <c r="A69" s="167"/>
      <c r="B69" s="167"/>
      <c r="C69" s="404"/>
      <c r="D69" s="405"/>
      <c r="E69" s="404"/>
      <c r="F69" s="469" t="s">
        <v>1578</v>
      </c>
      <c r="G69" s="89"/>
      <c r="H69" s="89"/>
      <c r="I69" s="89"/>
      <c r="J69" s="319"/>
      <c r="K69" s="20"/>
      <c r="L69" s="67"/>
      <c r="M69" s="197"/>
      <c r="N69" s="20"/>
      <c r="O69" s="149"/>
      <c r="P69" s="422"/>
      <c r="Q69" s="422"/>
      <c r="R69" s="423"/>
      <c r="S69" s="149" t="s">
        <v>593</v>
      </c>
      <c r="T69" s="423"/>
      <c r="U69" s="472">
        <v>75000000</v>
      </c>
      <c r="V69" s="174"/>
      <c r="W69" s="406"/>
      <c r="X69" s="319" t="s">
        <v>1550</v>
      </c>
      <c r="Y69" s="83"/>
      <c r="Z69" s="386"/>
      <c r="AA69" s="386"/>
      <c r="AB69" s="386"/>
      <c r="AC69" s="386"/>
      <c r="AD69" s="386"/>
      <c r="AE69" s="386"/>
      <c r="AF69" s="386"/>
      <c r="AG69" s="386"/>
      <c r="AH69" s="386"/>
      <c r="AI69" s="386"/>
      <c r="AJ69" s="386"/>
      <c r="AK69" s="386"/>
      <c r="AL69" s="386"/>
      <c r="AM69" s="386"/>
      <c r="AN69" s="386"/>
      <c r="AO69" s="386"/>
      <c r="AP69" s="386"/>
      <c r="AQ69" s="386"/>
      <c r="AR69" s="386"/>
      <c r="AS69" s="386"/>
    </row>
    <row r="70" spans="1:45" s="5" customFormat="1" ht="63.95" customHeight="1" x14ac:dyDescent="0.25">
      <c r="A70" s="167"/>
      <c r="B70" s="167"/>
      <c r="C70" s="404"/>
      <c r="D70" s="405"/>
      <c r="E70" s="404"/>
      <c r="F70" s="469" t="s">
        <v>1579</v>
      </c>
      <c r="G70" s="89"/>
      <c r="H70" s="89"/>
      <c r="I70" s="89"/>
      <c r="J70" s="319"/>
      <c r="K70" s="20"/>
      <c r="L70" s="67"/>
      <c r="M70" s="197"/>
      <c r="N70" s="20"/>
      <c r="O70" s="149"/>
      <c r="P70" s="422"/>
      <c r="Q70" s="422"/>
      <c r="R70" s="423"/>
      <c r="S70" s="149" t="s">
        <v>151</v>
      </c>
      <c r="T70" s="423"/>
      <c r="U70" s="472">
        <v>150000000</v>
      </c>
      <c r="V70" s="174"/>
      <c r="W70" s="406"/>
      <c r="X70" s="319" t="s">
        <v>1550</v>
      </c>
      <c r="Y70" s="83"/>
      <c r="Z70" s="386"/>
      <c r="AA70" s="386"/>
      <c r="AB70" s="386"/>
      <c r="AC70" s="386"/>
      <c r="AD70" s="386"/>
      <c r="AE70" s="386"/>
      <c r="AF70" s="386"/>
      <c r="AG70" s="386"/>
      <c r="AH70" s="386"/>
      <c r="AI70" s="386"/>
      <c r="AJ70" s="386"/>
      <c r="AK70" s="386"/>
      <c r="AL70" s="386"/>
      <c r="AM70" s="386"/>
      <c r="AN70" s="386"/>
      <c r="AO70" s="386"/>
      <c r="AP70" s="386"/>
      <c r="AQ70" s="386"/>
      <c r="AR70" s="386"/>
      <c r="AS70" s="386"/>
    </row>
    <row r="71" spans="1:45" s="5" customFormat="1" ht="63.95" customHeight="1" x14ac:dyDescent="0.25">
      <c r="A71" s="167"/>
      <c r="B71" s="167"/>
      <c r="C71" s="404"/>
      <c r="D71" s="405"/>
      <c r="E71" s="404"/>
      <c r="F71" s="469" t="s">
        <v>1580</v>
      </c>
      <c r="G71" s="89"/>
      <c r="H71" s="89"/>
      <c r="I71" s="89"/>
      <c r="J71" s="319"/>
      <c r="K71" s="20"/>
      <c r="L71" s="67"/>
      <c r="M71" s="197"/>
      <c r="N71" s="20"/>
      <c r="O71" s="149"/>
      <c r="P71" s="422"/>
      <c r="Q71" s="422"/>
      <c r="R71" s="423"/>
      <c r="S71" s="149" t="s">
        <v>593</v>
      </c>
      <c r="T71" s="423"/>
      <c r="U71" s="472">
        <v>50000000</v>
      </c>
      <c r="V71" s="174"/>
      <c r="W71" s="406"/>
      <c r="X71" s="319" t="s">
        <v>1550</v>
      </c>
      <c r="Y71" s="83"/>
      <c r="Z71" s="386"/>
      <c r="AA71" s="386"/>
      <c r="AB71" s="386"/>
      <c r="AC71" s="386"/>
      <c r="AD71" s="386"/>
      <c r="AE71" s="386"/>
      <c r="AF71" s="386"/>
      <c r="AG71" s="386"/>
      <c r="AH71" s="386"/>
      <c r="AI71" s="386"/>
      <c r="AJ71" s="386"/>
      <c r="AK71" s="386"/>
      <c r="AL71" s="386"/>
      <c r="AM71" s="386"/>
      <c r="AN71" s="386"/>
      <c r="AO71" s="386"/>
      <c r="AP71" s="386"/>
      <c r="AQ71" s="386"/>
      <c r="AR71" s="386"/>
      <c r="AS71" s="386"/>
    </row>
    <row r="72" spans="1:45" s="4" customFormat="1" ht="56.1" customHeight="1" x14ac:dyDescent="0.25">
      <c r="A72" s="70">
        <v>3</v>
      </c>
      <c r="B72" s="70">
        <v>25</v>
      </c>
      <c r="C72" s="396">
        <v>3</v>
      </c>
      <c r="D72" s="397">
        <v>2.02</v>
      </c>
      <c r="E72" s="14"/>
      <c r="F72" s="16" t="s">
        <v>1213</v>
      </c>
      <c r="G72" s="17"/>
      <c r="H72" s="17"/>
      <c r="I72" s="17"/>
      <c r="J72" s="14"/>
      <c r="K72" s="14"/>
      <c r="L72" s="16" t="s">
        <v>1214</v>
      </c>
      <c r="M72" s="14" t="s">
        <v>1215</v>
      </c>
      <c r="N72" s="14" t="s">
        <v>1215</v>
      </c>
      <c r="O72" s="334" t="s">
        <v>1215</v>
      </c>
      <c r="P72" s="362">
        <f>SUM(P73:P75)</f>
        <v>0</v>
      </c>
      <c r="Q72" s="362">
        <f>SUM(Q73:Q75)</f>
        <v>0</v>
      </c>
      <c r="R72" s="353">
        <f>SUM(R73:R75)</f>
        <v>0</v>
      </c>
      <c r="S72" s="334" t="s">
        <v>1215</v>
      </c>
      <c r="T72" s="353">
        <f>SUM(T73:T75)</f>
        <v>0</v>
      </c>
      <c r="U72" s="353">
        <f>SUM(U73:U75)</f>
        <v>0</v>
      </c>
      <c r="V72" s="73">
        <f>SUM(V73:V75)</f>
        <v>132000000</v>
      </c>
      <c r="W72" s="392"/>
      <c r="X72" s="105"/>
      <c r="Y72" s="275"/>
      <c r="Z72" s="400"/>
      <c r="AA72" s="400"/>
      <c r="AB72" s="400"/>
      <c r="AC72" s="400"/>
      <c r="AD72" s="400"/>
      <c r="AE72" s="400"/>
      <c r="AF72" s="400"/>
      <c r="AG72" s="400"/>
      <c r="AH72" s="400"/>
      <c r="AI72" s="400"/>
      <c r="AJ72" s="400"/>
      <c r="AK72" s="400"/>
      <c r="AL72" s="400"/>
      <c r="AM72" s="400"/>
      <c r="AN72" s="400"/>
      <c r="AO72" s="400"/>
      <c r="AP72" s="400"/>
      <c r="AQ72" s="400"/>
      <c r="AR72" s="400"/>
      <c r="AS72" s="400"/>
    </row>
    <row r="73" spans="1:45" s="4" customFormat="1" ht="54.6" customHeight="1" x14ac:dyDescent="0.25">
      <c r="A73" s="64">
        <v>3</v>
      </c>
      <c r="B73" s="64">
        <v>25</v>
      </c>
      <c r="C73" s="296">
        <v>3</v>
      </c>
      <c r="D73" s="398">
        <v>2.02</v>
      </c>
      <c r="E73" s="296">
        <v>1</v>
      </c>
      <c r="F73" s="67" t="s">
        <v>1216</v>
      </c>
      <c r="G73" s="67"/>
      <c r="H73" s="67"/>
      <c r="I73" s="67"/>
      <c r="J73" s="20"/>
      <c r="K73" s="20"/>
      <c r="L73" s="67" t="s">
        <v>1217</v>
      </c>
      <c r="M73" s="20" t="s">
        <v>1218</v>
      </c>
      <c r="N73" s="20" t="s">
        <v>1218</v>
      </c>
      <c r="O73" s="149" t="s">
        <v>1218</v>
      </c>
      <c r="P73" s="376"/>
      <c r="Q73" s="376"/>
      <c r="R73" s="357"/>
      <c r="S73" s="149" t="s">
        <v>1218</v>
      </c>
      <c r="T73" s="357"/>
      <c r="U73" s="357"/>
      <c r="V73" s="68">
        <v>32000000</v>
      </c>
      <c r="W73" s="392"/>
      <c r="X73" s="32" t="s">
        <v>107</v>
      </c>
      <c r="Y73" s="83"/>
      <c r="Z73" s="386"/>
      <c r="AA73" s="386"/>
      <c r="AB73" s="386"/>
      <c r="AC73" s="386"/>
      <c r="AD73" s="386"/>
      <c r="AE73" s="386"/>
      <c r="AF73" s="386"/>
      <c r="AG73" s="386"/>
      <c r="AH73" s="386"/>
      <c r="AI73" s="386"/>
      <c r="AJ73" s="386"/>
      <c r="AK73" s="386"/>
      <c r="AL73" s="386"/>
      <c r="AM73" s="386"/>
      <c r="AN73" s="386"/>
      <c r="AO73" s="386"/>
      <c r="AP73" s="386"/>
      <c r="AQ73" s="386"/>
      <c r="AR73" s="386"/>
      <c r="AS73" s="386"/>
    </row>
    <row r="74" spans="1:45" s="4" customFormat="1" ht="75" customHeight="1" x14ac:dyDescent="0.25">
      <c r="A74" s="64">
        <v>3</v>
      </c>
      <c r="B74" s="64">
        <v>25</v>
      </c>
      <c r="C74" s="296">
        <v>3</v>
      </c>
      <c r="D74" s="398">
        <v>2.02</v>
      </c>
      <c r="E74" s="296">
        <v>2</v>
      </c>
      <c r="F74" s="67" t="s">
        <v>1219</v>
      </c>
      <c r="G74" s="67"/>
      <c r="H74" s="67"/>
      <c r="I74" s="67"/>
      <c r="J74" s="20"/>
      <c r="K74" s="20"/>
      <c r="L74" s="67" t="s">
        <v>1220</v>
      </c>
      <c r="M74" s="20" t="s">
        <v>1221</v>
      </c>
      <c r="N74" s="20" t="s">
        <v>1221</v>
      </c>
      <c r="O74" s="149" t="s">
        <v>1221</v>
      </c>
      <c r="P74" s="376"/>
      <c r="Q74" s="376"/>
      <c r="R74" s="357"/>
      <c r="S74" s="149" t="s">
        <v>1221</v>
      </c>
      <c r="T74" s="357"/>
      <c r="U74" s="357"/>
      <c r="V74" s="68">
        <v>50000000</v>
      </c>
      <c r="W74" s="392"/>
      <c r="X74" s="32" t="s">
        <v>107</v>
      </c>
      <c r="Y74" s="83"/>
      <c r="Z74" s="386"/>
      <c r="AA74" s="386"/>
      <c r="AB74" s="386"/>
      <c r="AC74" s="386"/>
      <c r="AD74" s="386"/>
      <c r="AE74" s="386"/>
      <c r="AF74" s="386"/>
      <c r="AG74" s="386"/>
      <c r="AH74" s="386"/>
      <c r="AI74" s="386"/>
      <c r="AJ74" s="386"/>
      <c r="AK74" s="386"/>
      <c r="AL74" s="386"/>
      <c r="AM74" s="386"/>
      <c r="AN74" s="386"/>
      <c r="AO74" s="386"/>
      <c r="AP74" s="386"/>
      <c r="AQ74" s="386"/>
      <c r="AR74" s="386"/>
      <c r="AS74" s="386"/>
    </row>
    <row r="75" spans="1:45" s="4" customFormat="1" ht="76.5" x14ac:dyDescent="0.25">
      <c r="A75" s="64">
        <v>3</v>
      </c>
      <c r="B75" s="64">
        <v>25</v>
      </c>
      <c r="C75" s="296">
        <v>3</v>
      </c>
      <c r="D75" s="398">
        <v>2.02</v>
      </c>
      <c r="E75" s="296">
        <v>3</v>
      </c>
      <c r="F75" s="67" t="s">
        <v>1222</v>
      </c>
      <c r="G75" s="67"/>
      <c r="H75" s="67"/>
      <c r="I75" s="67"/>
      <c r="J75" s="20"/>
      <c r="K75" s="20"/>
      <c r="L75" s="67" t="s">
        <v>1223</v>
      </c>
      <c r="M75" s="20" t="s">
        <v>1224</v>
      </c>
      <c r="N75" s="20" t="s">
        <v>1224</v>
      </c>
      <c r="O75" s="149" t="s">
        <v>1224</v>
      </c>
      <c r="P75" s="376"/>
      <c r="Q75" s="376"/>
      <c r="R75" s="357"/>
      <c r="S75" s="149" t="s">
        <v>1224</v>
      </c>
      <c r="T75" s="357"/>
      <c r="U75" s="357"/>
      <c r="V75" s="68">
        <v>50000000</v>
      </c>
      <c r="W75" s="392"/>
      <c r="X75" s="32" t="s">
        <v>107</v>
      </c>
      <c r="Y75" s="83"/>
      <c r="Z75" s="386"/>
      <c r="AA75" s="386"/>
      <c r="AB75" s="386"/>
      <c r="AC75" s="386"/>
      <c r="AD75" s="386"/>
      <c r="AE75" s="386"/>
      <c r="AF75" s="386"/>
      <c r="AG75" s="386"/>
      <c r="AH75" s="386"/>
      <c r="AI75" s="386"/>
      <c r="AJ75" s="386"/>
      <c r="AK75" s="386"/>
      <c r="AL75" s="386"/>
      <c r="AM75" s="386"/>
      <c r="AN75" s="386"/>
      <c r="AO75" s="386"/>
      <c r="AP75" s="386"/>
      <c r="AQ75" s="386"/>
      <c r="AR75" s="386"/>
      <c r="AS75" s="386"/>
    </row>
    <row r="76" spans="1:45" s="4" customFormat="1" ht="76.5" x14ac:dyDescent="0.25">
      <c r="A76" s="70">
        <v>3</v>
      </c>
      <c r="B76" s="70">
        <v>25</v>
      </c>
      <c r="C76" s="396">
        <v>3</v>
      </c>
      <c r="D76" s="397">
        <v>2.0299999999999998</v>
      </c>
      <c r="E76" s="20"/>
      <c r="F76" s="16" t="s">
        <v>1225</v>
      </c>
      <c r="G76" s="17"/>
      <c r="H76" s="17"/>
      <c r="I76" s="17"/>
      <c r="J76" s="14"/>
      <c r="K76" s="14"/>
      <c r="L76" s="17" t="s">
        <v>1226</v>
      </c>
      <c r="M76" s="186">
        <v>1</v>
      </c>
      <c r="N76" s="186">
        <v>1</v>
      </c>
      <c r="O76" s="335">
        <v>1</v>
      </c>
      <c r="P76" s="362">
        <f>SUM(P77)</f>
        <v>45000000</v>
      </c>
      <c r="Q76" s="362">
        <f>SUM(Q77)</f>
        <v>45000000</v>
      </c>
      <c r="R76" s="353">
        <f>SUM(R77)</f>
        <v>45000000</v>
      </c>
      <c r="S76" s="335">
        <v>1</v>
      </c>
      <c r="T76" s="353">
        <f>SUM(T77)</f>
        <v>45000000</v>
      </c>
      <c r="U76" s="353">
        <f>SUM(U77)</f>
        <v>45000000</v>
      </c>
      <c r="V76" s="73">
        <f>SUM(V77)</f>
        <v>45000000</v>
      </c>
      <c r="W76" s="392"/>
      <c r="X76" s="32"/>
      <c r="Y76" s="83">
        <v>2</v>
      </c>
      <c r="Z76" s="386"/>
      <c r="AA76" s="386"/>
      <c r="AB76" s="386"/>
      <c r="AC76" s="386"/>
      <c r="AD76" s="386"/>
      <c r="AE76" s="386"/>
      <c r="AF76" s="386"/>
      <c r="AG76" s="386"/>
      <c r="AH76" s="386"/>
      <c r="AI76" s="386"/>
      <c r="AJ76" s="386"/>
      <c r="AK76" s="386"/>
      <c r="AL76" s="386"/>
      <c r="AM76" s="386"/>
      <c r="AN76" s="386"/>
      <c r="AO76" s="386"/>
      <c r="AP76" s="386"/>
      <c r="AQ76" s="386"/>
      <c r="AR76" s="386"/>
      <c r="AS76" s="386"/>
    </row>
    <row r="77" spans="1:45" s="4" customFormat="1" ht="63.75" x14ac:dyDescent="0.25">
      <c r="A77" s="64"/>
      <c r="B77" s="64"/>
      <c r="C77" s="296"/>
      <c r="D77" s="398"/>
      <c r="E77" s="296"/>
      <c r="F77" s="67" t="s">
        <v>1227</v>
      </c>
      <c r="G77" s="67"/>
      <c r="H77" s="67"/>
      <c r="I77" s="67"/>
      <c r="J77" s="20"/>
      <c r="K77" s="20"/>
      <c r="L77" s="67" t="s">
        <v>1228</v>
      </c>
      <c r="M77" s="20" t="s">
        <v>1229</v>
      </c>
      <c r="N77" s="20" t="s">
        <v>1229</v>
      </c>
      <c r="O77" s="149" t="s">
        <v>1229</v>
      </c>
      <c r="P77" s="376">
        <v>45000000</v>
      </c>
      <c r="Q77" s="376">
        <v>45000000</v>
      </c>
      <c r="R77" s="357">
        <v>45000000</v>
      </c>
      <c r="S77" s="149" t="s">
        <v>1229</v>
      </c>
      <c r="T77" s="357">
        <v>45000000</v>
      </c>
      <c r="U77" s="357">
        <v>45000000</v>
      </c>
      <c r="V77" s="68">
        <v>45000000</v>
      </c>
      <c r="W77" s="392"/>
      <c r="X77" s="32" t="s">
        <v>107</v>
      </c>
      <c r="Y77" s="83">
        <v>3</v>
      </c>
      <c r="Z77" s="386"/>
      <c r="AA77" s="386"/>
      <c r="AB77" s="386"/>
      <c r="AC77" s="386"/>
      <c r="AD77" s="386"/>
      <c r="AE77" s="386"/>
      <c r="AF77" s="386"/>
      <c r="AG77" s="386"/>
      <c r="AH77" s="386"/>
      <c r="AI77" s="386"/>
      <c r="AJ77" s="386"/>
      <c r="AK77" s="386"/>
      <c r="AL77" s="386"/>
      <c r="AM77" s="386"/>
      <c r="AN77" s="386"/>
      <c r="AO77" s="386"/>
      <c r="AP77" s="386"/>
      <c r="AQ77" s="386"/>
      <c r="AR77" s="386"/>
      <c r="AS77" s="386"/>
    </row>
    <row r="78" spans="1:45" s="4" customFormat="1" ht="127.5" x14ac:dyDescent="0.25">
      <c r="A78" s="87">
        <v>3</v>
      </c>
      <c r="B78" s="87">
        <v>25</v>
      </c>
      <c r="C78" s="393">
        <v>4</v>
      </c>
      <c r="D78" s="109"/>
      <c r="E78" s="109"/>
      <c r="F78" s="90" t="s">
        <v>1230</v>
      </c>
      <c r="G78" s="91" t="s">
        <v>156</v>
      </c>
      <c r="H78" s="91" t="s">
        <v>157</v>
      </c>
      <c r="I78" s="17" t="s">
        <v>158</v>
      </c>
      <c r="J78" s="92">
        <v>6.5000000000000002E-2</v>
      </c>
      <c r="K78" s="51"/>
      <c r="L78" s="91" t="s">
        <v>1231</v>
      </c>
      <c r="M78" s="51" t="s">
        <v>1232</v>
      </c>
      <c r="N78" s="51" t="s">
        <v>1232</v>
      </c>
      <c r="O78" s="421" t="s">
        <v>1232</v>
      </c>
      <c r="P78" s="417">
        <f>P82+P84</f>
        <v>394000000</v>
      </c>
      <c r="Q78" s="417">
        <f>Q82+Q84</f>
        <v>394000000</v>
      </c>
      <c r="R78" s="354">
        <f>R82+R84</f>
        <v>896975000</v>
      </c>
      <c r="S78" s="421" t="s">
        <v>1232</v>
      </c>
      <c r="T78" s="354">
        <f>T82+T84</f>
        <v>896975000</v>
      </c>
      <c r="U78" s="354">
        <f>U82+U84</f>
        <v>1750975000</v>
      </c>
      <c r="V78" s="93">
        <f>V82+V84</f>
        <v>493000000</v>
      </c>
      <c r="W78" s="535" t="s">
        <v>161</v>
      </c>
      <c r="X78" s="56"/>
      <c r="Y78" s="83">
        <v>1</v>
      </c>
      <c r="Z78" s="386"/>
      <c r="AA78" s="386"/>
      <c r="AB78" s="386"/>
      <c r="AC78" s="386"/>
      <c r="AD78" s="386"/>
      <c r="AE78" s="386"/>
      <c r="AF78" s="386"/>
      <c r="AG78" s="386"/>
      <c r="AH78" s="386"/>
      <c r="AI78" s="386"/>
      <c r="AJ78" s="386"/>
      <c r="AK78" s="386"/>
      <c r="AL78" s="386"/>
      <c r="AM78" s="386"/>
      <c r="AN78" s="386"/>
      <c r="AO78" s="386"/>
      <c r="AP78" s="386"/>
      <c r="AQ78" s="386"/>
      <c r="AR78" s="386"/>
      <c r="AS78" s="386"/>
    </row>
    <row r="79" spans="1:45" s="4" customFormat="1" ht="102" x14ac:dyDescent="0.25">
      <c r="A79" s="95"/>
      <c r="B79" s="95"/>
      <c r="C79" s="394"/>
      <c r="D79" s="251"/>
      <c r="E79" s="251"/>
      <c r="F79" s="61"/>
      <c r="G79" s="98"/>
      <c r="H79" s="98"/>
      <c r="I79" s="17" t="s">
        <v>162</v>
      </c>
      <c r="J79" s="14" t="s">
        <v>163</v>
      </c>
      <c r="K79" s="57"/>
      <c r="L79" s="98"/>
      <c r="M79" s="57"/>
      <c r="N79" s="57"/>
      <c r="O79" s="332"/>
      <c r="P79" s="418"/>
      <c r="Q79" s="418"/>
      <c r="R79" s="355"/>
      <c r="S79" s="332"/>
      <c r="T79" s="355"/>
      <c r="U79" s="355"/>
      <c r="V79" s="100"/>
      <c r="W79" s="546"/>
      <c r="X79" s="60"/>
      <c r="Y79" s="83"/>
      <c r="Z79" s="386"/>
      <c r="AA79" s="386"/>
      <c r="AB79" s="386"/>
      <c r="AC79" s="386"/>
      <c r="AD79" s="386"/>
      <c r="AE79" s="386"/>
      <c r="AF79" s="386"/>
      <c r="AG79" s="386"/>
      <c r="AH79" s="386"/>
      <c r="AI79" s="386"/>
      <c r="AJ79" s="386"/>
      <c r="AK79" s="386"/>
      <c r="AL79" s="386"/>
      <c r="AM79" s="386"/>
      <c r="AN79" s="386"/>
      <c r="AO79" s="386"/>
      <c r="AP79" s="386"/>
      <c r="AQ79" s="386"/>
      <c r="AR79" s="386"/>
      <c r="AS79" s="386"/>
    </row>
    <row r="80" spans="1:45" s="4" customFormat="1" ht="76.5" x14ac:dyDescent="0.25">
      <c r="A80" s="95"/>
      <c r="B80" s="95"/>
      <c r="C80" s="394"/>
      <c r="D80" s="251"/>
      <c r="E80" s="251"/>
      <c r="F80" s="61"/>
      <c r="G80" s="98"/>
      <c r="H80" s="98"/>
      <c r="I80" s="17" t="s">
        <v>165</v>
      </c>
      <c r="J80" s="14" t="s">
        <v>166</v>
      </c>
      <c r="K80" s="57"/>
      <c r="L80" s="98"/>
      <c r="M80" s="57"/>
      <c r="N80" s="57"/>
      <c r="O80" s="332"/>
      <c r="P80" s="418"/>
      <c r="Q80" s="418"/>
      <c r="R80" s="355"/>
      <c r="S80" s="332"/>
      <c r="T80" s="355"/>
      <c r="U80" s="355"/>
      <c r="V80" s="100"/>
      <c r="W80" s="61"/>
      <c r="X80" s="60"/>
      <c r="Y80" s="83"/>
      <c r="Z80" s="386"/>
      <c r="AA80" s="386"/>
      <c r="AB80" s="386"/>
      <c r="AC80" s="386"/>
      <c r="AD80" s="386"/>
      <c r="AE80" s="386"/>
      <c r="AF80" s="386"/>
      <c r="AG80" s="386"/>
      <c r="AH80" s="386"/>
      <c r="AI80" s="386"/>
      <c r="AJ80" s="386"/>
      <c r="AK80" s="386"/>
      <c r="AL80" s="386"/>
      <c r="AM80" s="386"/>
      <c r="AN80" s="386"/>
      <c r="AO80" s="386"/>
      <c r="AP80" s="386"/>
      <c r="AQ80" s="386"/>
      <c r="AR80" s="386"/>
      <c r="AS80" s="386"/>
    </row>
    <row r="81" spans="1:45" s="4" customFormat="1" ht="89.25" x14ac:dyDescent="0.25">
      <c r="A81" s="118"/>
      <c r="B81" s="118"/>
      <c r="C81" s="395"/>
      <c r="D81" s="189"/>
      <c r="E81" s="189"/>
      <c r="F81" s="42"/>
      <c r="G81" s="43"/>
      <c r="H81" s="43"/>
      <c r="I81" s="17" t="s">
        <v>167</v>
      </c>
      <c r="J81" s="14" t="s">
        <v>168</v>
      </c>
      <c r="K81" s="41"/>
      <c r="L81" s="43"/>
      <c r="M81" s="41"/>
      <c r="N81" s="41"/>
      <c r="O81" s="333"/>
      <c r="P81" s="419"/>
      <c r="Q81" s="419"/>
      <c r="R81" s="356"/>
      <c r="S81" s="333"/>
      <c r="T81" s="356"/>
      <c r="U81" s="356"/>
      <c r="V81" s="122"/>
      <c r="W81" s="42"/>
      <c r="X81" s="50"/>
      <c r="Y81" s="83"/>
      <c r="Z81" s="386"/>
      <c r="AA81" s="386"/>
      <c r="AB81" s="386"/>
      <c r="AC81" s="386"/>
      <c r="AD81" s="386"/>
      <c r="AE81" s="386"/>
      <c r="AF81" s="386"/>
      <c r="AG81" s="386"/>
      <c r="AH81" s="386"/>
      <c r="AI81" s="386"/>
      <c r="AJ81" s="386"/>
      <c r="AK81" s="386"/>
      <c r="AL81" s="386"/>
      <c r="AM81" s="386"/>
      <c r="AN81" s="386"/>
      <c r="AO81" s="386"/>
      <c r="AP81" s="386"/>
      <c r="AQ81" s="386"/>
      <c r="AR81" s="386"/>
      <c r="AS81" s="386"/>
    </row>
    <row r="82" spans="1:45" s="4" customFormat="1" ht="63.75" x14ac:dyDescent="0.25">
      <c r="A82" s="70">
        <v>3</v>
      </c>
      <c r="B82" s="70">
        <v>25</v>
      </c>
      <c r="C82" s="396">
        <v>4</v>
      </c>
      <c r="D82" s="397">
        <v>2.02</v>
      </c>
      <c r="E82" s="20"/>
      <c r="F82" s="16" t="s">
        <v>1233</v>
      </c>
      <c r="G82" s="17"/>
      <c r="H82" s="17"/>
      <c r="I82" s="17"/>
      <c r="J82" s="14"/>
      <c r="K82" s="14"/>
      <c r="L82" s="17" t="s">
        <v>1234</v>
      </c>
      <c r="M82" s="186">
        <v>1</v>
      </c>
      <c r="N82" s="186">
        <v>1</v>
      </c>
      <c r="O82" s="335">
        <v>1</v>
      </c>
      <c r="P82" s="362">
        <f>SUM(P83:P83)</f>
        <v>100000000</v>
      </c>
      <c r="Q82" s="362">
        <f>SUM(Q83:Q83)</f>
        <v>100000000</v>
      </c>
      <c r="R82" s="353">
        <f>SUM(R83:R83)</f>
        <v>100000000</v>
      </c>
      <c r="S82" s="335">
        <v>1</v>
      </c>
      <c r="T82" s="353">
        <f>SUM(T83:T83)</f>
        <v>100000000</v>
      </c>
      <c r="U82" s="353">
        <f>SUM(U83:U83)</f>
        <v>100000000</v>
      </c>
      <c r="V82" s="73">
        <f>SUM(V83:V83)</f>
        <v>200000000</v>
      </c>
      <c r="W82" s="392"/>
      <c r="X82" s="32"/>
      <c r="Y82" s="83">
        <v>2</v>
      </c>
      <c r="Z82" s="386"/>
      <c r="AA82" s="386"/>
      <c r="AB82" s="386"/>
      <c r="AC82" s="386"/>
      <c r="AD82" s="386"/>
      <c r="AE82" s="386"/>
      <c r="AF82" s="386"/>
      <c r="AG82" s="386"/>
      <c r="AH82" s="386"/>
      <c r="AI82" s="386"/>
      <c r="AJ82" s="386"/>
      <c r="AK82" s="386"/>
      <c r="AL82" s="386"/>
      <c r="AM82" s="386"/>
      <c r="AN82" s="386"/>
      <c r="AO82" s="386"/>
      <c r="AP82" s="386"/>
      <c r="AQ82" s="386"/>
      <c r="AR82" s="386"/>
      <c r="AS82" s="386"/>
    </row>
    <row r="83" spans="1:45" s="4" customFormat="1" ht="108" customHeight="1" x14ac:dyDescent="0.25">
      <c r="A83" s="64">
        <v>3</v>
      </c>
      <c r="B83" s="64">
        <v>25</v>
      </c>
      <c r="C83" s="296">
        <v>4</v>
      </c>
      <c r="D83" s="398">
        <v>2.02</v>
      </c>
      <c r="E83" s="296">
        <v>4</v>
      </c>
      <c r="F83" s="67" t="s">
        <v>1235</v>
      </c>
      <c r="G83" s="67"/>
      <c r="H83" s="67"/>
      <c r="I83" s="67"/>
      <c r="J83" s="20"/>
      <c r="K83" s="20"/>
      <c r="L83" s="67" t="s">
        <v>1236</v>
      </c>
      <c r="M83" s="20" t="s">
        <v>1237</v>
      </c>
      <c r="N83" s="20" t="s">
        <v>1237</v>
      </c>
      <c r="O83" s="149" t="s">
        <v>1237</v>
      </c>
      <c r="P83" s="376">
        <v>100000000</v>
      </c>
      <c r="Q83" s="376">
        <v>100000000</v>
      </c>
      <c r="R83" s="357">
        <v>100000000</v>
      </c>
      <c r="S83" s="149" t="s">
        <v>1237</v>
      </c>
      <c r="T83" s="357">
        <v>100000000</v>
      </c>
      <c r="U83" s="357">
        <v>100000000</v>
      </c>
      <c r="V83" s="68">
        <v>200000000</v>
      </c>
      <c r="W83" s="392"/>
      <c r="X83" s="32" t="s">
        <v>107</v>
      </c>
      <c r="Y83" s="83">
        <v>3</v>
      </c>
      <c r="Z83" s="386"/>
      <c r="AA83" s="386"/>
      <c r="AB83" s="386"/>
      <c r="AC83" s="386"/>
      <c r="AD83" s="386"/>
      <c r="AE83" s="386"/>
      <c r="AF83" s="386"/>
      <c r="AG83" s="386"/>
      <c r="AH83" s="386"/>
      <c r="AI83" s="386"/>
      <c r="AJ83" s="386"/>
      <c r="AK83" s="386"/>
      <c r="AL83" s="386"/>
      <c r="AM83" s="386"/>
      <c r="AN83" s="386"/>
      <c r="AO83" s="386"/>
      <c r="AP83" s="386"/>
      <c r="AQ83" s="386"/>
      <c r="AR83" s="386"/>
      <c r="AS83" s="386"/>
    </row>
    <row r="84" spans="1:45" s="4" customFormat="1" ht="51" x14ac:dyDescent="0.25">
      <c r="A84" s="70">
        <v>3</v>
      </c>
      <c r="B84" s="70">
        <v>25</v>
      </c>
      <c r="C84" s="396">
        <v>4</v>
      </c>
      <c r="D84" s="397">
        <v>2.04</v>
      </c>
      <c r="E84" s="20"/>
      <c r="F84" s="16" t="s">
        <v>1238</v>
      </c>
      <c r="G84" s="17"/>
      <c r="H84" s="17"/>
      <c r="I84" s="17"/>
      <c r="J84" s="14"/>
      <c r="K84" s="14"/>
      <c r="L84" s="16" t="s">
        <v>1239</v>
      </c>
      <c r="M84" s="186" t="s">
        <v>1240</v>
      </c>
      <c r="N84" s="186" t="s">
        <v>1240</v>
      </c>
      <c r="O84" s="335" t="s">
        <v>1240</v>
      </c>
      <c r="P84" s="419">
        <f>SUM(P85:P99)</f>
        <v>294000000</v>
      </c>
      <c r="Q84" s="419">
        <f>SUM(Q85:Q99)</f>
        <v>294000000</v>
      </c>
      <c r="R84" s="356">
        <f>SUM(R85:R99)</f>
        <v>796975000</v>
      </c>
      <c r="S84" s="335" t="s">
        <v>1240</v>
      </c>
      <c r="T84" s="356">
        <f>SUM(T85:T99)</f>
        <v>796975000</v>
      </c>
      <c r="U84" s="356">
        <f>SUM(U85:U99)</f>
        <v>1650975000</v>
      </c>
      <c r="V84" s="122">
        <f>SUM(V85:V99)</f>
        <v>293000000</v>
      </c>
      <c r="W84" s="392"/>
      <c r="X84" s="32"/>
      <c r="Y84" s="83">
        <v>2</v>
      </c>
      <c r="Z84" s="386"/>
      <c r="AA84" s="386"/>
      <c r="AB84" s="386"/>
      <c r="AC84" s="386"/>
      <c r="AD84" s="386"/>
      <c r="AE84" s="386"/>
      <c r="AF84" s="386"/>
      <c r="AG84" s="386"/>
      <c r="AH84" s="386"/>
      <c r="AI84" s="386"/>
      <c r="AJ84" s="386"/>
      <c r="AK84" s="386"/>
      <c r="AL84" s="386"/>
      <c r="AM84" s="386"/>
      <c r="AN84" s="386"/>
      <c r="AO84" s="386"/>
      <c r="AP84" s="386"/>
      <c r="AQ84" s="386"/>
      <c r="AR84" s="386"/>
      <c r="AS84" s="386"/>
    </row>
    <row r="85" spans="1:45" s="4" customFormat="1" ht="76.5" x14ac:dyDescent="0.25">
      <c r="A85" s="64">
        <v>3</v>
      </c>
      <c r="B85" s="64">
        <v>25</v>
      </c>
      <c r="C85" s="296">
        <v>4</v>
      </c>
      <c r="D85" s="398">
        <v>2.04</v>
      </c>
      <c r="E85" s="296">
        <v>1</v>
      </c>
      <c r="F85" s="408" t="s">
        <v>1241</v>
      </c>
      <c r="G85" s="67"/>
      <c r="H85" s="67"/>
      <c r="I85" s="67"/>
      <c r="J85" s="20"/>
      <c r="K85" s="20"/>
      <c r="L85" s="408" t="s">
        <v>1242</v>
      </c>
      <c r="M85" s="251" t="s">
        <v>497</v>
      </c>
      <c r="N85" s="251" t="s">
        <v>497</v>
      </c>
      <c r="O85" s="280" t="s">
        <v>497</v>
      </c>
      <c r="P85" s="422">
        <v>1000000</v>
      </c>
      <c r="Q85" s="422">
        <v>1000000</v>
      </c>
      <c r="R85" s="423">
        <v>1000000</v>
      </c>
      <c r="S85" s="280" t="s">
        <v>497</v>
      </c>
      <c r="T85" s="423">
        <v>1000000</v>
      </c>
      <c r="U85" s="423">
        <v>1000000</v>
      </c>
      <c r="V85" s="174">
        <v>20000000</v>
      </c>
      <c r="W85" s="392"/>
      <c r="X85" s="32" t="s">
        <v>107</v>
      </c>
      <c r="Y85" s="83">
        <v>3</v>
      </c>
      <c r="Z85" s="386"/>
      <c r="AA85" s="386"/>
      <c r="AB85" s="386"/>
      <c r="AC85" s="386"/>
      <c r="AD85" s="386"/>
      <c r="AE85" s="386"/>
      <c r="AF85" s="386"/>
      <c r="AG85" s="386"/>
      <c r="AH85" s="386"/>
      <c r="AI85" s="386"/>
      <c r="AJ85" s="386"/>
      <c r="AK85" s="386"/>
      <c r="AL85" s="386"/>
      <c r="AM85" s="386"/>
      <c r="AN85" s="386"/>
      <c r="AO85" s="386"/>
      <c r="AP85" s="386"/>
      <c r="AQ85" s="386"/>
      <c r="AR85" s="386"/>
      <c r="AS85" s="386"/>
    </row>
    <row r="86" spans="1:45" s="4" customFormat="1" ht="63.75" x14ac:dyDescent="0.25">
      <c r="A86" s="64">
        <v>3</v>
      </c>
      <c r="B86" s="64">
        <v>25</v>
      </c>
      <c r="C86" s="296">
        <v>4</v>
      </c>
      <c r="D86" s="398">
        <v>2.04</v>
      </c>
      <c r="E86" s="296">
        <v>2</v>
      </c>
      <c r="F86" s="15" t="s">
        <v>1243</v>
      </c>
      <c r="G86" s="89"/>
      <c r="H86" s="89"/>
      <c r="I86" s="89"/>
      <c r="J86" s="109"/>
      <c r="K86" s="109"/>
      <c r="L86" s="171" t="s">
        <v>1244</v>
      </c>
      <c r="M86" s="291" t="s">
        <v>593</v>
      </c>
      <c r="N86" s="291" t="s">
        <v>593</v>
      </c>
      <c r="O86" s="424" t="s">
        <v>593</v>
      </c>
      <c r="P86" s="420">
        <v>93000000</v>
      </c>
      <c r="Q86" s="420">
        <v>93000000</v>
      </c>
      <c r="R86" s="328">
        <v>93000000</v>
      </c>
      <c r="S86" s="424" t="s">
        <v>593</v>
      </c>
      <c r="T86" s="328">
        <v>93000000</v>
      </c>
      <c r="U86" s="328">
        <v>93000000</v>
      </c>
      <c r="V86" s="80">
        <v>93000000</v>
      </c>
      <c r="W86" s="406"/>
      <c r="X86" s="56" t="s">
        <v>107</v>
      </c>
      <c r="Y86" s="83">
        <v>3</v>
      </c>
      <c r="Z86" s="386"/>
      <c r="AA86" s="386"/>
      <c r="AB86" s="386"/>
      <c r="AC86" s="386"/>
      <c r="AD86" s="386"/>
      <c r="AE86" s="386"/>
      <c r="AF86" s="386"/>
      <c r="AG86" s="386"/>
      <c r="AH86" s="386"/>
      <c r="AI86" s="386"/>
      <c r="AJ86" s="386"/>
      <c r="AK86" s="386"/>
      <c r="AL86" s="386"/>
      <c r="AM86" s="386"/>
      <c r="AN86" s="386"/>
      <c r="AO86" s="386"/>
      <c r="AP86" s="386"/>
      <c r="AQ86" s="386"/>
      <c r="AR86" s="386"/>
      <c r="AS86" s="386"/>
    </row>
    <row r="87" spans="1:45" s="4" customFormat="1" ht="58.5" customHeight="1" x14ac:dyDescent="0.25">
      <c r="A87" s="64">
        <v>3</v>
      </c>
      <c r="B87" s="64">
        <v>25</v>
      </c>
      <c r="C87" s="296">
        <v>4</v>
      </c>
      <c r="D87" s="398">
        <v>2.04</v>
      </c>
      <c r="E87" s="404">
        <v>3</v>
      </c>
      <c r="F87" s="15" t="s">
        <v>1245</v>
      </c>
      <c r="G87" s="89"/>
      <c r="H87" s="89"/>
      <c r="I87" s="89"/>
      <c r="J87" s="109"/>
      <c r="K87" s="109"/>
      <c r="L87" s="171" t="s">
        <v>1246</v>
      </c>
      <c r="M87" s="291"/>
      <c r="N87" s="291"/>
      <c r="O87" s="424" t="s">
        <v>1247</v>
      </c>
      <c r="P87" s="420"/>
      <c r="Q87" s="420"/>
      <c r="R87" s="328">
        <v>502975000</v>
      </c>
      <c r="S87" s="485" t="s">
        <v>1592</v>
      </c>
      <c r="T87" s="328">
        <v>502975000</v>
      </c>
      <c r="U87" s="328">
        <f>502975000+427000000</f>
        <v>929975000</v>
      </c>
      <c r="V87" s="80"/>
      <c r="W87" s="406"/>
      <c r="X87" s="109" t="s">
        <v>288</v>
      </c>
      <c r="Y87" s="83"/>
      <c r="Z87" s="386"/>
      <c r="AA87" s="386"/>
      <c r="AB87" s="386"/>
      <c r="AC87" s="386"/>
      <c r="AD87" s="386"/>
      <c r="AE87" s="386"/>
      <c r="AF87" s="386"/>
      <c r="AG87" s="386"/>
      <c r="AH87" s="386"/>
      <c r="AI87" s="386"/>
      <c r="AJ87" s="386"/>
      <c r="AK87" s="386"/>
      <c r="AL87" s="386"/>
      <c r="AM87" s="386"/>
      <c r="AN87" s="386"/>
      <c r="AO87" s="386"/>
      <c r="AP87" s="386"/>
      <c r="AQ87" s="386"/>
      <c r="AR87" s="386"/>
      <c r="AS87" s="386"/>
    </row>
    <row r="88" spans="1:45" s="5" customFormat="1" ht="50.45" customHeight="1" x14ac:dyDescent="0.25">
      <c r="A88" s="167"/>
      <c r="B88" s="167"/>
      <c r="C88" s="404"/>
      <c r="D88" s="405"/>
      <c r="E88" s="404"/>
      <c r="F88" s="469" t="s">
        <v>1581</v>
      </c>
      <c r="G88" s="89"/>
      <c r="H88" s="89"/>
      <c r="I88" s="89"/>
      <c r="J88" s="319"/>
      <c r="K88" s="20"/>
      <c r="L88" s="67"/>
      <c r="M88" s="197"/>
      <c r="N88" s="20"/>
      <c r="O88" s="149"/>
      <c r="P88" s="422"/>
      <c r="Q88" s="422"/>
      <c r="R88" s="423"/>
      <c r="S88" s="149" t="s">
        <v>593</v>
      </c>
      <c r="T88" s="423"/>
      <c r="U88" s="472">
        <v>7000000</v>
      </c>
      <c r="V88" s="174"/>
      <c r="W88" s="406"/>
      <c r="X88" s="319" t="s">
        <v>1550</v>
      </c>
      <c r="Y88" s="83"/>
      <c r="Z88" s="386"/>
      <c r="AA88" s="386"/>
      <c r="AB88" s="386"/>
      <c r="AC88" s="386"/>
      <c r="AD88" s="386"/>
      <c r="AE88" s="386"/>
      <c r="AF88" s="386"/>
      <c r="AG88" s="386"/>
      <c r="AH88" s="386"/>
      <c r="AI88" s="386"/>
      <c r="AJ88" s="386"/>
      <c r="AK88" s="386"/>
      <c r="AL88" s="386"/>
      <c r="AM88" s="386"/>
      <c r="AN88" s="386"/>
      <c r="AO88" s="386"/>
      <c r="AP88" s="386"/>
      <c r="AQ88" s="386"/>
      <c r="AR88" s="386"/>
      <c r="AS88" s="386"/>
    </row>
    <row r="89" spans="1:45" s="5" customFormat="1" ht="50.45" customHeight="1" x14ac:dyDescent="0.25">
      <c r="A89" s="167"/>
      <c r="B89" s="167"/>
      <c r="C89" s="404"/>
      <c r="D89" s="405"/>
      <c r="E89" s="404"/>
      <c r="F89" s="469" t="s">
        <v>1582</v>
      </c>
      <c r="G89" s="89"/>
      <c r="H89" s="89"/>
      <c r="I89" s="89"/>
      <c r="J89" s="319"/>
      <c r="K89" s="20"/>
      <c r="L89" s="67"/>
      <c r="M89" s="197"/>
      <c r="N89" s="20"/>
      <c r="O89" s="149"/>
      <c r="P89" s="422"/>
      <c r="Q89" s="422"/>
      <c r="R89" s="423"/>
      <c r="S89" s="149" t="s">
        <v>593</v>
      </c>
      <c r="T89" s="423"/>
      <c r="U89" s="472">
        <v>40000000</v>
      </c>
      <c r="V89" s="174"/>
      <c r="W89" s="406"/>
      <c r="X89" s="319" t="s">
        <v>1550</v>
      </c>
      <c r="Y89" s="83"/>
      <c r="Z89" s="386"/>
      <c r="AA89" s="386"/>
      <c r="AB89" s="386"/>
      <c r="AC89" s="386"/>
      <c r="AD89" s="386"/>
      <c r="AE89" s="386"/>
      <c r="AF89" s="386"/>
      <c r="AG89" s="386"/>
      <c r="AH89" s="386"/>
      <c r="AI89" s="386"/>
      <c r="AJ89" s="386"/>
      <c r="AK89" s="386"/>
      <c r="AL89" s="386"/>
      <c r="AM89" s="386"/>
      <c r="AN89" s="386"/>
      <c r="AO89" s="386"/>
      <c r="AP89" s="386"/>
      <c r="AQ89" s="386"/>
      <c r="AR89" s="386"/>
      <c r="AS89" s="386"/>
    </row>
    <row r="90" spans="1:45" s="5" customFormat="1" ht="50.45" customHeight="1" x14ac:dyDescent="0.25">
      <c r="A90" s="167"/>
      <c r="B90" s="167"/>
      <c r="C90" s="404"/>
      <c r="D90" s="405"/>
      <c r="E90" s="404"/>
      <c r="F90" s="469" t="s">
        <v>1583</v>
      </c>
      <c r="G90" s="89"/>
      <c r="H90" s="89"/>
      <c r="I90" s="89"/>
      <c r="J90" s="319"/>
      <c r="K90" s="20"/>
      <c r="L90" s="67"/>
      <c r="M90" s="197"/>
      <c r="N90" s="20"/>
      <c r="O90" s="149"/>
      <c r="P90" s="422"/>
      <c r="Q90" s="422"/>
      <c r="R90" s="423"/>
      <c r="S90" s="149" t="s">
        <v>593</v>
      </c>
      <c r="T90" s="423"/>
      <c r="U90" s="472">
        <v>60000000</v>
      </c>
      <c r="V90" s="174"/>
      <c r="W90" s="406"/>
      <c r="X90" s="319" t="s">
        <v>1550</v>
      </c>
      <c r="Y90" s="83"/>
      <c r="Z90" s="386"/>
      <c r="AA90" s="386"/>
      <c r="AB90" s="386"/>
      <c r="AC90" s="386"/>
      <c r="AD90" s="386"/>
      <c r="AE90" s="386"/>
      <c r="AF90" s="386"/>
      <c r="AG90" s="386"/>
      <c r="AH90" s="386"/>
      <c r="AI90" s="386"/>
      <c r="AJ90" s="386"/>
      <c r="AK90" s="386"/>
      <c r="AL90" s="386"/>
      <c r="AM90" s="386"/>
      <c r="AN90" s="386"/>
      <c r="AO90" s="386"/>
      <c r="AP90" s="386"/>
      <c r="AQ90" s="386"/>
      <c r="AR90" s="386"/>
      <c r="AS90" s="386"/>
    </row>
    <row r="91" spans="1:45" s="5" customFormat="1" ht="50.45" customHeight="1" x14ac:dyDescent="0.25">
      <c r="A91" s="167"/>
      <c r="B91" s="167"/>
      <c r="C91" s="404"/>
      <c r="D91" s="405"/>
      <c r="E91" s="404"/>
      <c r="F91" s="469" t="s">
        <v>1584</v>
      </c>
      <c r="G91" s="89"/>
      <c r="H91" s="89"/>
      <c r="I91" s="89"/>
      <c r="J91" s="319"/>
      <c r="K91" s="20"/>
      <c r="L91" s="67"/>
      <c r="M91" s="197"/>
      <c r="N91" s="20"/>
      <c r="O91" s="149"/>
      <c r="P91" s="422"/>
      <c r="Q91" s="422"/>
      <c r="R91" s="423"/>
      <c r="S91" s="149" t="s">
        <v>593</v>
      </c>
      <c r="T91" s="423"/>
      <c r="U91" s="472">
        <v>40000000</v>
      </c>
      <c r="V91" s="174"/>
      <c r="W91" s="406"/>
      <c r="X91" s="319" t="s">
        <v>1550</v>
      </c>
      <c r="Y91" s="83"/>
      <c r="Z91" s="386"/>
      <c r="AA91" s="386"/>
      <c r="AB91" s="386"/>
      <c r="AC91" s="386"/>
      <c r="AD91" s="386"/>
      <c r="AE91" s="386"/>
      <c r="AF91" s="386"/>
      <c r="AG91" s="386"/>
      <c r="AH91" s="386"/>
      <c r="AI91" s="386"/>
      <c r="AJ91" s="386"/>
      <c r="AK91" s="386"/>
      <c r="AL91" s="386"/>
      <c r="AM91" s="386"/>
      <c r="AN91" s="386"/>
      <c r="AO91" s="386"/>
      <c r="AP91" s="386"/>
      <c r="AQ91" s="386"/>
      <c r="AR91" s="386"/>
      <c r="AS91" s="386"/>
    </row>
    <row r="92" spans="1:45" s="5" customFormat="1" ht="50.45" customHeight="1" x14ac:dyDescent="0.25">
      <c r="A92" s="167"/>
      <c r="B92" s="167"/>
      <c r="C92" s="404"/>
      <c r="D92" s="405"/>
      <c r="E92" s="404"/>
      <c r="F92" s="469" t="s">
        <v>1585</v>
      </c>
      <c r="G92" s="89"/>
      <c r="H92" s="89"/>
      <c r="I92" s="89"/>
      <c r="J92" s="319"/>
      <c r="K92" s="20"/>
      <c r="L92" s="67"/>
      <c r="M92" s="197"/>
      <c r="N92" s="20"/>
      <c r="O92" s="149"/>
      <c r="P92" s="422"/>
      <c r="Q92" s="422"/>
      <c r="R92" s="423"/>
      <c r="S92" s="149" t="s">
        <v>593</v>
      </c>
      <c r="T92" s="423"/>
      <c r="U92" s="472">
        <v>40000000</v>
      </c>
      <c r="V92" s="174"/>
      <c r="W92" s="406"/>
      <c r="X92" s="319" t="s">
        <v>1550</v>
      </c>
      <c r="Y92" s="83"/>
      <c r="Z92" s="386"/>
      <c r="AA92" s="386"/>
      <c r="AB92" s="386"/>
      <c r="AC92" s="386"/>
      <c r="AD92" s="386"/>
      <c r="AE92" s="386"/>
      <c r="AF92" s="386"/>
      <c r="AG92" s="386"/>
      <c r="AH92" s="386"/>
      <c r="AI92" s="386"/>
      <c r="AJ92" s="386"/>
      <c r="AK92" s="386"/>
      <c r="AL92" s="386"/>
      <c r="AM92" s="386"/>
      <c r="AN92" s="386"/>
      <c r="AO92" s="386"/>
      <c r="AP92" s="386"/>
      <c r="AQ92" s="386"/>
      <c r="AR92" s="386"/>
      <c r="AS92" s="386"/>
    </row>
    <row r="93" spans="1:45" s="5" customFormat="1" ht="50.45" customHeight="1" x14ac:dyDescent="0.25">
      <c r="A93" s="167"/>
      <c r="B93" s="167"/>
      <c r="C93" s="404"/>
      <c r="D93" s="405"/>
      <c r="E93" s="404"/>
      <c r="F93" s="469" t="s">
        <v>1586</v>
      </c>
      <c r="G93" s="89"/>
      <c r="H93" s="89"/>
      <c r="I93" s="89"/>
      <c r="J93" s="319"/>
      <c r="K93" s="20"/>
      <c r="L93" s="67"/>
      <c r="M93" s="197"/>
      <c r="N93" s="20"/>
      <c r="O93" s="149"/>
      <c r="P93" s="422"/>
      <c r="Q93" s="422"/>
      <c r="R93" s="423"/>
      <c r="S93" s="149" t="s">
        <v>593</v>
      </c>
      <c r="T93" s="423"/>
      <c r="U93" s="472">
        <v>40000000</v>
      </c>
      <c r="V93" s="174"/>
      <c r="W93" s="406"/>
      <c r="X93" s="319" t="s">
        <v>1550</v>
      </c>
      <c r="Y93" s="83"/>
      <c r="Z93" s="386"/>
      <c r="AA93" s="386"/>
      <c r="AB93" s="386"/>
      <c r="AC93" s="386"/>
      <c r="AD93" s="386"/>
      <c r="AE93" s="386"/>
      <c r="AF93" s="386"/>
      <c r="AG93" s="386"/>
      <c r="AH93" s="386"/>
      <c r="AI93" s="386"/>
      <c r="AJ93" s="386"/>
      <c r="AK93" s="386"/>
      <c r="AL93" s="386"/>
      <c r="AM93" s="386"/>
      <c r="AN93" s="386"/>
      <c r="AO93" s="386"/>
      <c r="AP93" s="386"/>
      <c r="AQ93" s="386"/>
      <c r="AR93" s="386"/>
      <c r="AS93" s="386"/>
    </row>
    <row r="94" spans="1:45" s="5" customFormat="1" ht="50.45" customHeight="1" x14ac:dyDescent="0.25">
      <c r="A94" s="167"/>
      <c r="B94" s="167"/>
      <c r="C94" s="404"/>
      <c r="D94" s="405"/>
      <c r="E94" s="404"/>
      <c r="F94" s="469" t="s">
        <v>1587</v>
      </c>
      <c r="G94" s="89"/>
      <c r="H94" s="89"/>
      <c r="I94" s="89"/>
      <c r="J94" s="319"/>
      <c r="K94" s="20"/>
      <c r="L94" s="67"/>
      <c r="M94" s="197"/>
      <c r="N94" s="20"/>
      <c r="O94" s="149"/>
      <c r="P94" s="422"/>
      <c r="Q94" s="422"/>
      <c r="R94" s="423"/>
      <c r="S94" s="149" t="s">
        <v>593</v>
      </c>
      <c r="T94" s="423"/>
      <c r="U94" s="472">
        <v>60000000</v>
      </c>
      <c r="V94" s="174"/>
      <c r="W94" s="406"/>
      <c r="X94" s="319" t="s">
        <v>1550</v>
      </c>
      <c r="Y94" s="83"/>
      <c r="Z94" s="386"/>
      <c r="AA94" s="386"/>
      <c r="AB94" s="386"/>
      <c r="AC94" s="386"/>
      <c r="AD94" s="386"/>
      <c r="AE94" s="386"/>
      <c r="AF94" s="386"/>
      <c r="AG94" s="386"/>
      <c r="AH94" s="386"/>
      <c r="AI94" s="386"/>
      <c r="AJ94" s="386"/>
      <c r="AK94" s="386"/>
      <c r="AL94" s="386"/>
      <c r="AM94" s="386"/>
      <c r="AN94" s="386"/>
      <c r="AO94" s="386"/>
      <c r="AP94" s="386"/>
      <c r="AQ94" s="386"/>
      <c r="AR94" s="386"/>
      <c r="AS94" s="386"/>
    </row>
    <row r="95" spans="1:45" s="5" customFormat="1" ht="50.45" customHeight="1" x14ac:dyDescent="0.25">
      <c r="A95" s="167"/>
      <c r="B95" s="167"/>
      <c r="C95" s="404"/>
      <c r="D95" s="405"/>
      <c r="E95" s="404"/>
      <c r="F95" s="469" t="s">
        <v>1588</v>
      </c>
      <c r="G95" s="89"/>
      <c r="H95" s="89"/>
      <c r="I95" s="89"/>
      <c r="J95" s="319"/>
      <c r="K95" s="20"/>
      <c r="L95" s="67"/>
      <c r="M95" s="197"/>
      <c r="N95" s="20"/>
      <c r="O95" s="149"/>
      <c r="P95" s="422"/>
      <c r="Q95" s="422"/>
      <c r="R95" s="423"/>
      <c r="S95" s="149" t="s">
        <v>593</v>
      </c>
      <c r="T95" s="423"/>
      <c r="U95" s="472">
        <v>40000000</v>
      </c>
      <c r="V95" s="174"/>
      <c r="W95" s="406"/>
      <c r="X95" s="319" t="s">
        <v>1550</v>
      </c>
      <c r="Y95" s="83"/>
      <c r="Z95" s="386"/>
      <c r="AA95" s="386"/>
      <c r="AB95" s="386"/>
      <c r="AC95" s="386"/>
      <c r="AD95" s="386"/>
      <c r="AE95" s="386"/>
      <c r="AF95" s="386"/>
      <c r="AG95" s="386"/>
      <c r="AH95" s="386"/>
      <c r="AI95" s="386"/>
      <c r="AJ95" s="386"/>
      <c r="AK95" s="386"/>
      <c r="AL95" s="386"/>
      <c r="AM95" s="386"/>
      <c r="AN95" s="386"/>
      <c r="AO95" s="386"/>
      <c r="AP95" s="386"/>
      <c r="AQ95" s="386"/>
      <c r="AR95" s="386"/>
      <c r="AS95" s="386"/>
    </row>
    <row r="96" spans="1:45" s="5" customFormat="1" ht="50.45" customHeight="1" x14ac:dyDescent="0.25">
      <c r="A96" s="167"/>
      <c r="B96" s="167"/>
      <c r="C96" s="404"/>
      <c r="D96" s="405"/>
      <c r="E96" s="404"/>
      <c r="F96" s="469" t="s">
        <v>1589</v>
      </c>
      <c r="G96" s="89"/>
      <c r="H96" s="89"/>
      <c r="I96" s="89"/>
      <c r="J96" s="319"/>
      <c r="K96" s="20"/>
      <c r="L96" s="67"/>
      <c r="M96" s="197"/>
      <c r="N96" s="20"/>
      <c r="O96" s="149"/>
      <c r="P96" s="422"/>
      <c r="Q96" s="422"/>
      <c r="R96" s="423"/>
      <c r="S96" s="149" t="s">
        <v>593</v>
      </c>
      <c r="T96" s="423"/>
      <c r="U96" s="472">
        <v>40000000</v>
      </c>
      <c r="V96" s="174"/>
      <c r="W96" s="406"/>
      <c r="X96" s="319" t="s">
        <v>1550</v>
      </c>
      <c r="Y96" s="83"/>
      <c r="Z96" s="386"/>
      <c r="AA96" s="386"/>
      <c r="AB96" s="386"/>
      <c r="AC96" s="386"/>
      <c r="AD96" s="386"/>
      <c r="AE96" s="386"/>
      <c r="AF96" s="386"/>
      <c r="AG96" s="386"/>
      <c r="AH96" s="386"/>
      <c r="AI96" s="386"/>
      <c r="AJ96" s="386"/>
      <c r="AK96" s="386"/>
      <c r="AL96" s="386"/>
      <c r="AM96" s="386"/>
      <c r="AN96" s="386"/>
      <c r="AO96" s="386"/>
      <c r="AP96" s="386"/>
      <c r="AQ96" s="386"/>
      <c r="AR96" s="386"/>
      <c r="AS96" s="386"/>
    </row>
    <row r="97" spans="1:45" s="5" customFormat="1" ht="50.45" customHeight="1" x14ac:dyDescent="0.25">
      <c r="A97" s="167"/>
      <c r="B97" s="167"/>
      <c r="C97" s="404"/>
      <c r="D97" s="405"/>
      <c r="E97" s="404"/>
      <c r="F97" s="469" t="s">
        <v>1590</v>
      </c>
      <c r="G97" s="89"/>
      <c r="H97" s="89"/>
      <c r="I97" s="89"/>
      <c r="J97" s="319"/>
      <c r="K97" s="20"/>
      <c r="L97" s="67"/>
      <c r="M97" s="197"/>
      <c r="N97" s="20"/>
      <c r="O97" s="149"/>
      <c r="P97" s="422"/>
      <c r="Q97" s="422"/>
      <c r="R97" s="423"/>
      <c r="S97" s="149" t="s">
        <v>593</v>
      </c>
      <c r="T97" s="423"/>
      <c r="U97" s="472">
        <v>60000000</v>
      </c>
      <c r="V97" s="174"/>
      <c r="W97" s="406"/>
      <c r="X97" s="319" t="s">
        <v>1550</v>
      </c>
      <c r="Y97" s="83"/>
      <c r="Z97" s="386"/>
      <c r="AA97" s="386"/>
      <c r="AB97" s="386"/>
      <c r="AC97" s="386"/>
      <c r="AD97" s="386"/>
      <c r="AE97" s="386"/>
      <c r="AF97" s="386"/>
      <c r="AG97" s="386"/>
      <c r="AH97" s="386"/>
      <c r="AI97" s="386"/>
      <c r="AJ97" s="386"/>
      <c r="AK97" s="386"/>
      <c r="AL97" s="386"/>
      <c r="AM97" s="386"/>
      <c r="AN97" s="386"/>
      <c r="AO97" s="386"/>
      <c r="AP97" s="386"/>
      <c r="AQ97" s="386"/>
      <c r="AR97" s="386"/>
      <c r="AS97" s="386"/>
    </row>
    <row r="98" spans="1:45" s="4" customFormat="1" ht="76.5" x14ac:dyDescent="0.25">
      <c r="A98" s="64">
        <v>3</v>
      </c>
      <c r="B98" s="64">
        <v>25</v>
      </c>
      <c r="C98" s="296">
        <v>4</v>
      </c>
      <c r="D98" s="398">
        <v>2.04</v>
      </c>
      <c r="E98" s="404">
        <v>5</v>
      </c>
      <c r="F98" s="15" t="s">
        <v>1248</v>
      </c>
      <c r="G98" s="89"/>
      <c r="H98" s="89"/>
      <c r="I98" s="89"/>
      <c r="J98" s="109"/>
      <c r="K98" s="20"/>
      <c r="L98" s="15" t="s">
        <v>1249</v>
      </c>
      <c r="M98" s="20" t="s">
        <v>700</v>
      </c>
      <c r="N98" s="20" t="s">
        <v>1250</v>
      </c>
      <c r="O98" s="149" t="s">
        <v>1250</v>
      </c>
      <c r="P98" s="376"/>
      <c r="Q98" s="376"/>
      <c r="R98" s="357"/>
      <c r="S98" s="149" t="s">
        <v>1250</v>
      </c>
      <c r="T98" s="357"/>
      <c r="U98" s="357"/>
      <c r="V98" s="68">
        <v>30000000</v>
      </c>
      <c r="W98" s="406"/>
      <c r="X98" s="56" t="s">
        <v>107</v>
      </c>
      <c r="Y98" s="83"/>
      <c r="Z98" s="386"/>
      <c r="AA98" s="386"/>
      <c r="AB98" s="386"/>
      <c r="AC98" s="386"/>
      <c r="AD98" s="386"/>
      <c r="AE98" s="386"/>
      <c r="AF98" s="386"/>
      <c r="AG98" s="386"/>
      <c r="AH98" s="386"/>
      <c r="AI98" s="386"/>
      <c r="AJ98" s="386"/>
      <c r="AK98" s="386"/>
      <c r="AL98" s="386"/>
      <c r="AM98" s="386"/>
      <c r="AN98" s="386"/>
      <c r="AO98" s="386"/>
      <c r="AP98" s="386"/>
      <c r="AQ98" s="386"/>
      <c r="AR98" s="386"/>
      <c r="AS98" s="386"/>
    </row>
    <row r="99" spans="1:45" s="4" customFormat="1" ht="89.25" x14ac:dyDescent="0.25">
      <c r="A99" s="64">
        <v>3</v>
      </c>
      <c r="B99" s="64">
        <v>25</v>
      </c>
      <c r="C99" s="296">
        <v>4</v>
      </c>
      <c r="D99" s="398">
        <v>2.04</v>
      </c>
      <c r="E99" s="404">
        <v>6</v>
      </c>
      <c r="F99" s="15" t="s">
        <v>1251</v>
      </c>
      <c r="G99" s="89"/>
      <c r="H99" s="89"/>
      <c r="I99" s="89"/>
      <c r="J99" s="109"/>
      <c r="K99" s="20"/>
      <c r="L99" s="15" t="s">
        <v>1252</v>
      </c>
      <c r="M99" s="20" t="s">
        <v>1253</v>
      </c>
      <c r="N99" s="20" t="s">
        <v>1253</v>
      </c>
      <c r="O99" s="149" t="s">
        <v>1253</v>
      </c>
      <c r="P99" s="376">
        <v>200000000</v>
      </c>
      <c r="Q99" s="376">
        <v>200000000</v>
      </c>
      <c r="R99" s="357">
        <v>200000000</v>
      </c>
      <c r="S99" s="149" t="s">
        <v>1253</v>
      </c>
      <c r="T99" s="357">
        <v>200000000</v>
      </c>
      <c r="U99" s="357">
        <v>200000000</v>
      </c>
      <c r="V99" s="68">
        <v>150000000</v>
      </c>
      <c r="W99" s="406"/>
      <c r="X99" s="56" t="s">
        <v>107</v>
      </c>
      <c r="Y99" s="83">
        <v>3</v>
      </c>
      <c r="Z99" s="386"/>
      <c r="AA99" s="386"/>
      <c r="AB99" s="386"/>
      <c r="AC99" s="386"/>
      <c r="AD99" s="386"/>
      <c r="AE99" s="386"/>
      <c r="AF99" s="386"/>
      <c r="AG99" s="386"/>
      <c r="AH99" s="386"/>
      <c r="AI99" s="386"/>
      <c r="AJ99" s="386"/>
      <c r="AK99" s="386"/>
      <c r="AL99" s="386"/>
      <c r="AM99" s="386"/>
      <c r="AN99" s="386"/>
      <c r="AO99" s="386"/>
      <c r="AP99" s="386"/>
      <c r="AQ99" s="386"/>
      <c r="AR99" s="386"/>
      <c r="AS99" s="386"/>
    </row>
    <row r="100" spans="1:45" s="4" customFormat="1" ht="127.5" x14ac:dyDescent="0.25">
      <c r="A100" s="87">
        <v>3</v>
      </c>
      <c r="B100" s="87">
        <v>25</v>
      </c>
      <c r="C100" s="393">
        <v>5</v>
      </c>
      <c r="D100" s="109"/>
      <c r="E100" s="109"/>
      <c r="F100" s="90" t="s">
        <v>1254</v>
      </c>
      <c r="G100" s="91" t="s">
        <v>156</v>
      </c>
      <c r="H100" s="91" t="s">
        <v>157</v>
      </c>
      <c r="I100" s="17" t="s">
        <v>158</v>
      </c>
      <c r="J100" s="92">
        <v>6.5000000000000002E-2</v>
      </c>
      <c r="K100" s="51"/>
      <c r="L100" s="90" t="s">
        <v>1255</v>
      </c>
      <c r="M100" s="99">
        <v>0.7</v>
      </c>
      <c r="N100" s="99">
        <v>0.7</v>
      </c>
      <c r="O100" s="336">
        <v>0.7</v>
      </c>
      <c r="P100" s="417">
        <f>P104</f>
        <v>50000000</v>
      </c>
      <c r="Q100" s="417">
        <f>Q104</f>
        <v>50000000</v>
      </c>
      <c r="R100" s="354">
        <f>R104</f>
        <v>50000000</v>
      </c>
      <c r="S100" s="336">
        <v>0.7</v>
      </c>
      <c r="T100" s="354">
        <f>T104</f>
        <v>50000000</v>
      </c>
      <c r="U100" s="354">
        <f>U104</f>
        <v>50000000</v>
      </c>
      <c r="V100" s="93">
        <f>V104</f>
        <v>140750000</v>
      </c>
      <c r="W100" s="535" t="s">
        <v>161</v>
      </c>
      <c r="X100" s="56"/>
      <c r="Y100" s="83">
        <v>1</v>
      </c>
      <c r="Z100" s="386"/>
      <c r="AA100" s="386"/>
      <c r="AB100" s="386"/>
      <c r="AC100" s="386"/>
      <c r="AD100" s="386"/>
      <c r="AE100" s="386"/>
      <c r="AF100" s="386"/>
      <c r="AG100" s="386"/>
      <c r="AH100" s="386"/>
      <c r="AI100" s="386"/>
      <c r="AJ100" s="386"/>
      <c r="AK100" s="386"/>
      <c r="AL100" s="386"/>
      <c r="AM100" s="386"/>
      <c r="AN100" s="386"/>
      <c r="AO100" s="386"/>
      <c r="AP100" s="386"/>
      <c r="AQ100" s="386"/>
      <c r="AR100" s="386"/>
      <c r="AS100" s="386"/>
    </row>
    <row r="101" spans="1:45" s="4" customFormat="1" ht="102" x14ac:dyDescent="0.25">
      <c r="A101" s="95"/>
      <c r="B101" s="95"/>
      <c r="C101" s="394"/>
      <c r="D101" s="251"/>
      <c r="E101" s="251"/>
      <c r="F101" s="61"/>
      <c r="G101" s="98"/>
      <c r="H101" s="98"/>
      <c r="I101" s="17" t="s">
        <v>162</v>
      </c>
      <c r="J101" s="14" t="s">
        <v>163</v>
      </c>
      <c r="K101" s="57"/>
      <c r="L101" s="61"/>
      <c r="M101" s="102"/>
      <c r="N101" s="102"/>
      <c r="O101" s="348"/>
      <c r="P101" s="418"/>
      <c r="Q101" s="418"/>
      <c r="R101" s="355"/>
      <c r="S101" s="348"/>
      <c r="T101" s="355"/>
      <c r="U101" s="355"/>
      <c r="V101" s="100"/>
      <c r="W101" s="546"/>
      <c r="X101" s="60"/>
      <c r="Y101" s="83"/>
      <c r="Z101" s="386"/>
      <c r="AA101" s="386"/>
      <c r="AB101" s="386"/>
      <c r="AC101" s="386"/>
      <c r="AD101" s="386"/>
      <c r="AE101" s="386"/>
      <c r="AF101" s="386"/>
      <c r="AG101" s="386"/>
      <c r="AH101" s="386"/>
      <c r="AI101" s="386"/>
      <c r="AJ101" s="386"/>
      <c r="AK101" s="386"/>
      <c r="AL101" s="386"/>
      <c r="AM101" s="386"/>
      <c r="AN101" s="386"/>
      <c r="AO101" s="386"/>
      <c r="AP101" s="386"/>
      <c r="AQ101" s="386"/>
      <c r="AR101" s="386"/>
      <c r="AS101" s="386"/>
    </row>
    <row r="102" spans="1:45" s="4" customFormat="1" ht="76.5" x14ac:dyDescent="0.25">
      <c r="A102" s="95"/>
      <c r="B102" s="95"/>
      <c r="C102" s="394"/>
      <c r="D102" s="251"/>
      <c r="E102" s="251"/>
      <c r="F102" s="61"/>
      <c r="G102" s="98"/>
      <c r="H102" s="98"/>
      <c r="I102" s="17" t="s">
        <v>165</v>
      </c>
      <c r="J102" s="14" t="s">
        <v>166</v>
      </c>
      <c r="K102" s="57"/>
      <c r="L102" s="61"/>
      <c r="M102" s="102"/>
      <c r="N102" s="102"/>
      <c r="O102" s="348"/>
      <c r="P102" s="418"/>
      <c r="Q102" s="418"/>
      <c r="R102" s="355"/>
      <c r="S102" s="348"/>
      <c r="T102" s="355"/>
      <c r="U102" s="355"/>
      <c r="V102" s="100"/>
      <c r="W102" s="61"/>
      <c r="X102" s="60"/>
      <c r="Y102" s="83"/>
      <c r="Z102" s="386"/>
      <c r="AA102" s="386"/>
      <c r="AB102" s="386"/>
      <c r="AC102" s="386"/>
      <c r="AD102" s="386"/>
      <c r="AE102" s="386"/>
      <c r="AF102" s="386"/>
      <c r="AG102" s="386"/>
      <c r="AH102" s="386"/>
      <c r="AI102" s="386"/>
      <c r="AJ102" s="386"/>
      <c r="AK102" s="386"/>
      <c r="AL102" s="386"/>
      <c r="AM102" s="386"/>
      <c r="AN102" s="386"/>
      <c r="AO102" s="386"/>
      <c r="AP102" s="386"/>
      <c r="AQ102" s="386"/>
      <c r="AR102" s="386"/>
      <c r="AS102" s="386"/>
    </row>
    <row r="103" spans="1:45" s="4" customFormat="1" ht="89.25" x14ac:dyDescent="0.25">
      <c r="A103" s="118"/>
      <c r="B103" s="118"/>
      <c r="C103" s="395"/>
      <c r="D103" s="189"/>
      <c r="E103" s="189"/>
      <c r="F103" s="42"/>
      <c r="G103" s="43"/>
      <c r="H103" s="43"/>
      <c r="I103" s="17" t="s">
        <v>167</v>
      </c>
      <c r="J103" s="14" t="s">
        <v>168</v>
      </c>
      <c r="K103" s="41"/>
      <c r="L103" s="42"/>
      <c r="M103" s="44"/>
      <c r="N103" s="44"/>
      <c r="O103" s="338"/>
      <c r="P103" s="419"/>
      <c r="Q103" s="419"/>
      <c r="R103" s="356"/>
      <c r="S103" s="338"/>
      <c r="T103" s="356"/>
      <c r="U103" s="356"/>
      <c r="V103" s="122"/>
      <c r="W103" s="42"/>
      <c r="X103" s="50"/>
      <c r="Y103" s="83"/>
      <c r="Z103" s="386"/>
      <c r="AA103" s="386"/>
      <c r="AB103" s="386"/>
      <c r="AC103" s="386"/>
      <c r="AD103" s="386"/>
      <c r="AE103" s="386"/>
      <c r="AF103" s="386"/>
      <c r="AG103" s="386"/>
      <c r="AH103" s="386"/>
      <c r="AI103" s="386"/>
      <c r="AJ103" s="386"/>
      <c r="AK103" s="386"/>
      <c r="AL103" s="386"/>
      <c r="AM103" s="386"/>
      <c r="AN103" s="386"/>
      <c r="AO103" s="386"/>
      <c r="AP103" s="386"/>
      <c r="AQ103" s="386"/>
      <c r="AR103" s="386"/>
      <c r="AS103" s="386"/>
    </row>
    <row r="104" spans="1:45" s="4" customFormat="1" ht="76.5" x14ac:dyDescent="0.25">
      <c r="A104" s="70">
        <v>3</v>
      </c>
      <c r="B104" s="70">
        <v>25</v>
      </c>
      <c r="C104" s="396">
        <v>5</v>
      </c>
      <c r="D104" s="397">
        <v>2.0099999999999998</v>
      </c>
      <c r="E104" s="20"/>
      <c r="F104" s="16" t="s">
        <v>1256</v>
      </c>
      <c r="G104" s="17"/>
      <c r="H104" s="17"/>
      <c r="I104" s="17"/>
      <c r="J104" s="14"/>
      <c r="K104" s="14"/>
      <c r="L104" s="16" t="s">
        <v>1257</v>
      </c>
      <c r="M104" s="14" t="s">
        <v>1258</v>
      </c>
      <c r="N104" s="14" t="s">
        <v>1258</v>
      </c>
      <c r="O104" s="334" t="s">
        <v>1258</v>
      </c>
      <c r="P104" s="362">
        <f>SUM(P105:P106)</f>
        <v>50000000</v>
      </c>
      <c r="Q104" s="362">
        <f>SUM(Q105:Q106)</f>
        <v>50000000</v>
      </c>
      <c r="R104" s="353">
        <f>SUM(R105:R106)</f>
        <v>50000000</v>
      </c>
      <c r="S104" s="334" t="s">
        <v>1258</v>
      </c>
      <c r="T104" s="353">
        <f>SUM(T105:T106)</f>
        <v>50000000</v>
      </c>
      <c r="U104" s="353">
        <f>SUM(U105:U106)</f>
        <v>50000000</v>
      </c>
      <c r="V104" s="73">
        <f>SUM(V105:V106)</f>
        <v>140750000</v>
      </c>
      <c r="W104" s="392"/>
      <c r="X104" s="32"/>
      <c r="Y104" s="83">
        <v>2</v>
      </c>
      <c r="Z104" s="386"/>
      <c r="AA104" s="386"/>
      <c r="AB104" s="386"/>
      <c r="AC104" s="386"/>
      <c r="AD104" s="386"/>
      <c r="AE104" s="386"/>
      <c r="AF104" s="386"/>
      <c r="AG104" s="386"/>
      <c r="AH104" s="386"/>
      <c r="AI104" s="386"/>
      <c r="AJ104" s="386"/>
      <c r="AK104" s="386"/>
      <c r="AL104" s="386"/>
      <c r="AM104" s="386"/>
      <c r="AN104" s="386"/>
      <c r="AO104" s="386"/>
      <c r="AP104" s="386"/>
      <c r="AQ104" s="386"/>
      <c r="AR104" s="386"/>
      <c r="AS104" s="386"/>
    </row>
    <row r="105" spans="1:45" s="4" customFormat="1" ht="140.25" x14ac:dyDescent="0.25">
      <c r="A105" s="64">
        <v>3</v>
      </c>
      <c r="B105" s="64">
        <v>25</v>
      </c>
      <c r="C105" s="296">
        <v>5</v>
      </c>
      <c r="D105" s="398">
        <v>2.0099999999999998</v>
      </c>
      <c r="E105" s="296">
        <v>1</v>
      </c>
      <c r="F105" s="67" t="s">
        <v>1259</v>
      </c>
      <c r="G105" s="67"/>
      <c r="H105" s="67"/>
      <c r="I105" s="67"/>
      <c r="J105" s="20"/>
      <c r="K105" s="20"/>
      <c r="L105" s="67" t="s">
        <v>1260</v>
      </c>
      <c r="M105" s="409" t="s">
        <v>497</v>
      </c>
      <c r="N105" s="409" t="s">
        <v>1261</v>
      </c>
      <c r="O105" s="425" t="s">
        <v>1261</v>
      </c>
      <c r="P105" s="422"/>
      <c r="Q105" s="422"/>
      <c r="R105" s="423"/>
      <c r="S105" s="425" t="s">
        <v>1261</v>
      </c>
      <c r="T105" s="423"/>
      <c r="U105" s="423"/>
      <c r="V105" s="174">
        <v>50000000</v>
      </c>
      <c r="W105" s="392"/>
      <c r="X105" s="32" t="s">
        <v>107</v>
      </c>
      <c r="Y105" s="83"/>
      <c r="Z105" s="386"/>
      <c r="AA105" s="386"/>
      <c r="AB105" s="386"/>
      <c r="AC105" s="386"/>
      <c r="AD105" s="386"/>
      <c r="AE105" s="386"/>
      <c r="AF105" s="386"/>
      <c r="AG105" s="386"/>
      <c r="AH105" s="386"/>
      <c r="AI105" s="386"/>
      <c r="AJ105" s="386"/>
      <c r="AK105" s="386"/>
      <c r="AL105" s="386"/>
      <c r="AM105" s="386"/>
      <c r="AN105" s="386"/>
      <c r="AO105" s="386"/>
      <c r="AP105" s="386"/>
      <c r="AQ105" s="386"/>
      <c r="AR105" s="386"/>
      <c r="AS105" s="386"/>
    </row>
    <row r="106" spans="1:45" s="4" customFormat="1" ht="153" x14ac:dyDescent="0.25">
      <c r="A106" s="64">
        <v>3</v>
      </c>
      <c r="B106" s="64">
        <v>25</v>
      </c>
      <c r="C106" s="296">
        <v>5</v>
      </c>
      <c r="D106" s="398">
        <v>2.0099999999999998</v>
      </c>
      <c r="E106" s="296">
        <v>2</v>
      </c>
      <c r="F106" s="67" t="s">
        <v>1262</v>
      </c>
      <c r="G106" s="67"/>
      <c r="H106" s="67"/>
      <c r="I106" s="67"/>
      <c r="J106" s="20"/>
      <c r="K106" s="20"/>
      <c r="L106" s="67" t="s">
        <v>1263</v>
      </c>
      <c r="M106" s="409" t="s">
        <v>497</v>
      </c>
      <c r="N106" s="409" t="s">
        <v>497</v>
      </c>
      <c r="O106" s="425" t="s">
        <v>497</v>
      </c>
      <c r="P106" s="376">
        <v>50000000</v>
      </c>
      <c r="Q106" s="376">
        <v>50000000</v>
      </c>
      <c r="R106" s="357">
        <v>50000000</v>
      </c>
      <c r="S106" s="425" t="s">
        <v>497</v>
      </c>
      <c r="T106" s="357">
        <v>50000000</v>
      </c>
      <c r="U106" s="357">
        <v>50000000</v>
      </c>
      <c r="V106" s="68">
        <v>90750000</v>
      </c>
      <c r="W106" s="392"/>
      <c r="X106" s="32" t="s">
        <v>107</v>
      </c>
      <c r="Y106" s="83">
        <v>3</v>
      </c>
      <c r="Z106" s="386"/>
      <c r="AA106" s="386"/>
      <c r="AB106" s="386"/>
      <c r="AC106" s="386"/>
      <c r="AD106" s="386"/>
      <c r="AE106" s="386"/>
      <c r="AF106" s="386"/>
      <c r="AG106" s="386"/>
      <c r="AH106" s="386"/>
      <c r="AI106" s="386"/>
      <c r="AJ106" s="386"/>
      <c r="AK106" s="386"/>
      <c r="AL106" s="386"/>
      <c r="AM106" s="386"/>
      <c r="AN106" s="386"/>
      <c r="AO106" s="386"/>
      <c r="AP106" s="386"/>
      <c r="AQ106" s="386"/>
      <c r="AR106" s="386"/>
      <c r="AS106" s="386"/>
    </row>
    <row r="107" spans="1:45" s="4" customFormat="1" ht="127.5" x14ac:dyDescent="0.25">
      <c r="A107" s="87">
        <v>3</v>
      </c>
      <c r="B107" s="87">
        <v>25</v>
      </c>
      <c r="C107" s="393">
        <v>6</v>
      </c>
      <c r="D107" s="109"/>
      <c r="E107" s="109"/>
      <c r="F107" s="90" t="s">
        <v>1264</v>
      </c>
      <c r="G107" s="91" t="s">
        <v>156</v>
      </c>
      <c r="H107" s="91" t="s">
        <v>157</v>
      </c>
      <c r="I107" s="17" t="s">
        <v>158</v>
      </c>
      <c r="J107" s="92">
        <v>6.5000000000000002E-2</v>
      </c>
      <c r="K107" s="51"/>
      <c r="L107" s="91" t="s">
        <v>1265</v>
      </c>
      <c r="M107" s="99">
        <v>0.18</v>
      </c>
      <c r="N107" s="99">
        <v>0.18</v>
      </c>
      <c r="O107" s="336">
        <v>0.18</v>
      </c>
      <c r="P107" s="417">
        <f>P111+P113+P115</f>
        <v>75000000</v>
      </c>
      <c r="Q107" s="417">
        <f>Q111+Q113+Q115</f>
        <v>75000000</v>
      </c>
      <c r="R107" s="354">
        <f>R111+R113+R115</f>
        <v>170000000</v>
      </c>
      <c r="S107" s="336">
        <v>0.18</v>
      </c>
      <c r="T107" s="354">
        <f>T111+T113+T115</f>
        <v>170000000</v>
      </c>
      <c r="U107" s="354">
        <f>U111+U113+U115</f>
        <v>170000000</v>
      </c>
      <c r="V107" s="93">
        <f>V111+V113</f>
        <v>85000000</v>
      </c>
      <c r="W107" s="535" t="s">
        <v>161</v>
      </c>
      <c r="X107" s="56"/>
      <c r="Y107" s="83">
        <v>1</v>
      </c>
      <c r="Z107" s="386"/>
      <c r="AA107" s="386"/>
      <c r="AB107" s="386"/>
      <c r="AC107" s="386"/>
      <c r="AD107" s="386"/>
      <c r="AE107" s="386"/>
      <c r="AF107" s="386"/>
      <c r="AG107" s="386"/>
      <c r="AH107" s="386"/>
      <c r="AI107" s="386"/>
      <c r="AJ107" s="386"/>
      <c r="AK107" s="386"/>
      <c r="AL107" s="386"/>
      <c r="AM107" s="386"/>
      <c r="AN107" s="386"/>
      <c r="AO107" s="386"/>
      <c r="AP107" s="386"/>
      <c r="AQ107" s="386"/>
      <c r="AR107" s="386"/>
      <c r="AS107" s="386"/>
    </row>
    <row r="108" spans="1:45" s="4" customFormat="1" ht="102" x14ac:dyDescent="0.25">
      <c r="A108" s="95"/>
      <c r="B108" s="95"/>
      <c r="C108" s="394"/>
      <c r="D108" s="251"/>
      <c r="E108" s="251"/>
      <c r="F108" s="61"/>
      <c r="G108" s="98"/>
      <c r="H108" s="98"/>
      <c r="I108" s="17" t="s">
        <v>162</v>
      </c>
      <c r="J108" s="14" t="s">
        <v>163</v>
      </c>
      <c r="K108" s="57"/>
      <c r="L108" s="98"/>
      <c r="M108" s="102"/>
      <c r="N108" s="102"/>
      <c r="O108" s="348"/>
      <c r="P108" s="418"/>
      <c r="Q108" s="418"/>
      <c r="R108" s="355"/>
      <c r="S108" s="348"/>
      <c r="T108" s="355"/>
      <c r="U108" s="355"/>
      <c r="V108" s="100"/>
      <c r="W108" s="546"/>
      <c r="X108" s="60"/>
      <c r="Y108" s="83"/>
      <c r="Z108" s="386"/>
      <c r="AA108" s="386"/>
      <c r="AB108" s="386"/>
      <c r="AC108" s="386"/>
      <c r="AD108" s="386"/>
      <c r="AE108" s="386"/>
      <c r="AF108" s="386"/>
      <c r="AG108" s="386"/>
      <c r="AH108" s="386"/>
      <c r="AI108" s="386"/>
      <c r="AJ108" s="386"/>
      <c r="AK108" s="386"/>
      <c r="AL108" s="386"/>
      <c r="AM108" s="386"/>
      <c r="AN108" s="386"/>
      <c r="AO108" s="386"/>
      <c r="AP108" s="386"/>
      <c r="AQ108" s="386"/>
      <c r="AR108" s="386"/>
      <c r="AS108" s="386"/>
    </row>
    <row r="109" spans="1:45" s="4" customFormat="1" ht="76.5" x14ac:dyDescent="0.25">
      <c r="A109" s="95"/>
      <c r="B109" s="95"/>
      <c r="C109" s="394"/>
      <c r="D109" s="251"/>
      <c r="E109" s="251"/>
      <c r="F109" s="61"/>
      <c r="G109" s="98"/>
      <c r="H109" s="98"/>
      <c r="I109" s="17" t="s">
        <v>165</v>
      </c>
      <c r="J109" s="14" t="s">
        <v>166</v>
      </c>
      <c r="K109" s="57"/>
      <c r="L109" s="98"/>
      <c r="M109" s="102"/>
      <c r="N109" s="102"/>
      <c r="O109" s="348"/>
      <c r="P109" s="418"/>
      <c r="Q109" s="418"/>
      <c r="R109" s="355"/>
      <c r="S109" s="348"/>
      <c r="T109" s="355"/>
      <c r="U109" s="355"/>
      <c r="V109" s="100"/>
      <c r="W109" s="61"/>
      <c r="X109" s="60"/>
      <c r="Y109" s="83"/>
      <c r="Z109" s="386"/>
      <c r="AA109" s="386"/>
      <c r="AB109" s="386"/>
      <c r="AC109" s="386"/>
      <c r="AD109" s="386"/>
      <c r="AE109" s="386"/>
      <c r="AF109" s="386"/>
      <c r="AG109" s="386"/>
      <c r="AH109" s="386"/>
      <c r="AI109" s="386"/>
      <c r="AJ109" s="386"/>
      <c r="AK109" s="386"/>
      <c r="AL109" s="386"/>
      <c r="AM109" s="386"/>
      <c r="AN109" s="386"/>
      <c r="AO109" s="386"/>
      <c r="AP109" s="386"/>
      <c r="AQ109" s="386"/>
      <c r="AR109" s="386"/>
      <c r="AS109" s="386"/>
    </row>
    <row r="110" spans="1:45" s="4" customFormat="1" ht="89.25" x14ac:dyDescent="0.25">
      <c r="A110" s="118"/>
      <c r="B110" s="118"/>
      <c r="C110" s="395"/>
      <c r="D110" s="189"/>
      <c r="E110" s="189"/>
      <c r="F110" s="42"/>
      <c r="G110" s="43"/>
      <c r="H110" s="43"/>
      <c r="I110" s="17" t="s">
        <v>167</v>
      </c>
      <c r="J110" s="14" t="s">
        <v>168</v>
      </c>
      <c r="K110" s="41"/>
      <c r="L110" s="43"/>
      <c r="M110" s="44"/>
      <c r="N110" s="44"/>
      <c r="O110" s="338"/>
      <c r="P110" s="419"/>
      <c r="Q110" s="419"/>
      <c r="R110" s="356"/>
      <c r="S110" s="338"/>
      <c r="T110" s="356"/>
      <c r="U110" s="356"/>
      <c r="V110" s="122"/>
      <c r="W110" s="42"/>
      <c r="X110" s="50"/>
      <c r="Y110" s="83"/>
      <c r="Z110" s="386"/>
      <c r="AA110" s="386"/>
      <c r="AB110" s="386"/>
      <c r="AC110" s="386"/>
      <c r="AD110" s="386"/>
      <c r="AE110" s="386"/>
      <c r="AF110" s="386"/>
      <c r="AG110" s="386"/>
      <c r="AH110" s="386"/>
      <c r="AI110" s="386"/>
      <c r="AJ110" s="386"/>
      <c r="AK110" s="386"/>
      <c r="AL110" s="386"/>
      <c r="AM110" s="386"/>
      <c r="AN110" s="386"/>
      <c r="AO110" s="386"/>
      <c r="AP110" s="386"/>
      <c r="AQ110" s="386"/>
      <c r="AR110" s="386"/>
      <c r="AS110" s="386"/>
    </row>
    <row r="111" spans="1:45" s="4" customFormat="1" ht="51" x14ac:dyDescent="0.25">
      <c r="A111" s="70">
        <v>3</v>
      </c>
      <c r="B111" s="70">
        <v>25</v>
      </c>
      <c r="C111" s="396">
        <v>6</v>
      </c>
      <c r="D111" s="397">
        <v>2.0099999999999998</v>
      </c>
      <c r="E111" s="20"/>
      <c r="F111" s="16" t="s">
        <v>1266</v>
      </c>
      <c r="G111" s="17"/>
      <c r="H111" s="17"/>
      <c r="I111" s="17"/>
      <c r="J111" s="14"/>
      <c r="K111" s="14"/>
      <c r="L111" s="16" t="s">
        <v>1267</v>
      </c>
      <c r="M111" s="186" t="s">
        <v>1268</v>
      </c>
      <c r="N111" s="186" t="s">
        <v>1268</v>
      </c>
      <c r="O111" s="335" t="s">
        <v>1268</v>
      </c>
      <c r="P111" s="362">
        <f>P112</f>
        <v>75000000</v>
      </c>
      <c r="Q111" s="362">
        <f>Q112</f>
        <v>75000000</v>
      </c>
      <c r="R111" s="353">
        <f>R112</f>
        <v>75000000</v>
      </c>
      <c r="S111" s="335" t="s">
        <v>1268</v>
      </c>
      <c r="T111" s="353">
        <f>T112</f>
        <v>75000000</v>
      </c>
      <c r="U111" s="353">
        <f>U112</f>
        <v>75000000</v>
      </c>
      <c r="V111" s="73">
        <f>V112</f>
        <v>65000000</v>
      </c>
      <c r="W111" s="392"/>
      <c r="X111" s="32"/>
      <c r="Y111" s="83">
        <v>2</v>
      </c>
      <c r="Z111" s="386"/>
      <c r="AA111" s="386"/>
      <c r="AB111" s="386"/>
      <c r="AC111" s="386"/>
      <c r="AD111" s="386"/>
      <c r="AE111" s="386"/>
      <c r="AF111" s="386"/>
      <c r="AG111" s="386"/>
      <c r="AH111" s="386"/>
      <c r="AI111" s="386"/>
      <c r="AJ111" s="386"/>
      <c r="AK111" s="386"/>
      <c r="AL111" s="386"/>
      <c r="AM111" s="386"/>
      <c r="AN111" s="386"/>
      <c r="AO111" s="386"/>
      <c r="AP111" s="386"/>
      <c r="AQ111" s="386"/>
      <c r="AR111" s="386"/>
      <c r="AS111" s="386"/>
    </row>
    <row r="112" spans="1:45" s="4" customFormat="1" ht="89.25" x14ac:dyDescent="0.25">
      <c r="A112" s="64">
        <v>3</v>
      </c>
      <c r="B112" s="64">
        <v>25</v>
      </c>
      <c r="C112" s="296">
        <v>6</v>
      </c>
      <c r="D112" s="398">
        <v>2.0099999999999998</v>
      </c>
      <c r="E112" s="296">
        <v>1</v>
      </c>
      <c r="F112" s="67" t="s">
        <v>1269</v>
      </c>
      <c r="G112" s="67"/>
      <c r="H112" s="67"/>
      <c r="I112" s="67"/>
      <c r="J112" s="20"/>
      <c r="K112" s="20"/>
      <c r="L112" s="67" t="s">
        <v>1270</v>
      </c>
      <c r="M112" s="202" t="s">
        <v>1160</v>
      </c>
      <c r="N112" s="202" t="s">
        <v>1160</v>
      </c>
      <c r="O112" s="340" t="s">
        <v>1160</v>
      </c>
      <c r="P112" s="376">
        <v>75000000</v>
      </c>
      <c r="Q112" s="376">
        <v>75000000</v>
      </c>
      <c r="R112" s="357">
        <v>75000000</v>
      </c>
      <c r="S112" s="340" t="s">
        <v>1160</v>
      </c>
      <c r="T112" s="357">
        <v>75000000</v>
      </c>
      <c r="U112" s="357">
        <v>75000000</v>
      </c>
      <c r="V112" s="68">
        <v>65000000</v>
      </c>
      <c r="W112" s="392"/>
      <c r="X112" s="32" t="s">
        <v>107</v>
      </c>
      <c r="Y112" s="83">
        <v>3</v>
      </c>
      <c r="Z112" s="386"/>
      <c r="AA112" s="386"/>
      <c r="AB112" s="386"/>
      <c r="AC112" s="386"/>
      <c r="AD112" s="386"/>
      <c r="AE112" s="386"/>
      <c r="AF112" s="386"/>
      <c r="AG112" s="386"/>
      <c r="AH112" s="386"/>
      <c r="AI112" s="386"/>
      <c r="AJ112" s="386"/>
      <c r="AK112" s="386"/>
      <c r="AL112" s="386"/>
      <c r="AM112" s="386"/>
      <c r="AN112" s="386"/>
      <c r="AO112" s="386"/>
      <c r="AP112" s="386"/>
      <c r="AQ112" s="386"/>
      <c r="AR112" s="386"/>
      <c r="AS112" s="386"/>
    </row>
    <row r="113" spans="1:45" s="4" customFormat="1" ht="102" x14ac:dyDescent="0.25">
      <c r="A113" s="70">
        <v>3</v>
      </c>
      <c r="B113" s="70">
        <v>25</v>
      </c>
      <c r="C113" s="396">
        <v>6</v>
      </c>
      <c r="D113" s="397">
        <v>2.02</v>
      </c>
      <c r="E113" s="20"/>
      <c r="F113" s="16" t="s">
        <v>1271</v>
      </c>
      <c r="G113" s="17"/>
      <c r="H113" s="17"/>
      <c r="I113" s="17"/>
      <c r="J113" s="14"/>
      <c r="K113" s="14"/>
      <c r="L113" s="16" t="s">
        <v>1272</v>
      </c>
      <c r="M113" s="186" t="s">
        <v>1268</v>
      </c>
      <c r="N113" s="186" t="s">
        <v>1273</v>
      </c>
      <c r="O113" s="335" t="s">
        <v>1273</v>
      </c>
      <c r="P113" s="362">
        <f>P114</f>
        <v>0</v>
      </c>
      <c r="Q113" s="362">
        <f>Q114</f>
        <v>0</v>
      </c>
      <c r="R113" s="353">
        <f>R114</f>
        <v>0</v>
      </c>
      <c r="S113" s="335" t="s">
        <v>1273</v>
      </c>
      <c r="T113" s="353">
        <f>T114</f>
        <v>0</v>
      </c>
      <c r="U113" s="353">
        <f>U114</f>
        <v>0</v>
      </c>
      <c r="V113" s="73">
        <f>V114</f>
        <v>20000000</v>
      </c>
      <c r="W113" s="392"/>
      <c r="X113" s="32"/>
      <c r="Y113" s="83"/>
      <c r="Z113" s="386"/>
      <c r="AA113" s="386"/>
      <c r="AB113" s="386"/>
      <c r="AC113" s="386"/>
      <c r="AD113" s="386"/>
      <c r="AE113" s="386"/>
      <c r="AF113" s="386"/>
      <c r="AG113" s="386"/>
      <c r="AH113" s="386"/>
      <c r="AI113" s="386"/>
      <c r="AJ113" s="386"/>
      <c r="AK113" s="386"/>
      <c r="AL113" s="386"/>
      <c r="AM113" s="386"/>
      <c r="AN113" s="386"/>
      <c r="AO113" s="386"/>
      <c r="AP113" s="386"/>
      <c r="AQ113" s="386"/>
      <c r="AR113" s="386"/>
      <c r="AS113" s="386"/>
    </row>
    <row r="114" spans="1:45" s="4" customFormat="1" ht="191.25" x14ac:dyDescent="0.25">
      <c r="A114" s="167">
        <v>3</v>
      </c>
      <c r="B114" s="167">
        <v>25</v>
      </c>
      <c r="C114" s="404">
        <v>6</v>
      </c>
      <c r="D114" s="405">
        <v>2.02</v>
      </c>
      <c r="E114" s="404">
        <v>1</v>
      </c>
      <c r="F114" s="67" t="s">
        <v>1274</v>
      </c>
      <c r="G114" s="89"/>
      <c r="H114" s="67"/>
      <c r="I114" s="67"/>
      <c r="J114" s="20"/>
      <c r="K114" s="20"/>
      <c r="L114" s="67" t="s">
        <v>1275</v>
      </c>
      <c r="M114" s="202" t="s">
        <v>1276</v>
      </c>
      <c r="N114" s="202" t="s">
        <v>1277</v>
      </c>
      <c r="O114" s="340" t="s">
        <v>1277</v>
      </c>
      <c r="P114" s="422"/>
      <c r="Q114" s="422"/>
      <c r="R114" s="423"/>
      <c r="S114" s="340" t="s">
        <v>1277</v>
      </c>
      <c r="T114" s="423"/>
      <c r="U114" s="423"/>
      <c r="V114" s="174">
        <v>20000000</v>
      </c>
      <c r="W114" s="406"/>
      <c r="X114" s="56"/>
      <c r="Y114" s="83"/>
      <c r="Z114" s="386"/>
      <c r="AA114" s="386"/>
      <c r="AB114" s="386"/>
      <c r="AC114" s="386"/>
      <c r="AD114" s="386"/>
      <c r="AE114" s="386"/>
      <c r="AF114" s="386"/>
      <c r="AG114" s="386"/>
      <c r="AH114" s="386"/>
      <c r="AI114" s="386"/>
      <c r="AJ114" s="386"/>
      <c r="AK114" s="386"/>
      <c r="AL114" s="386"/>
      <c r="AM114" s="386"/>
      <c r="AN114" s="386"/>
      <c r="AO114" s="386"/>
      <c r="AP114" s="386"/>
      <c r="AQ114" s="386"/>
      <c r="AR114" s="386"/>
      <c r="AS114" s="386"/>
    </row>
    <row r="115" spans="1:45" s="4" customFormat="1" ht="76.5" x14ac:dyDescent="0.25">
      <c r="A115" s="87"/>
      <c r="B115" s="87"/>
      <c r="C115" s="393"/>
      <c r="D115" s="410"/>
      <c r="E115" s="393"/>
      <c r="F115" s="17" t="s">
        <v>1278</v>
      </c>
      <c r="G115" s="90"/>
      <c r="H115" s="16"/>
      <c r="I115" s="16"/>
      <c r="J115" s="14"/>
      <c r="K115" s="14"/>
      <c r="L115" s="16" t="s">
        <v>1279</v>
      </c>
      <c r="M115" s="186">
        <v>0.15</v>
      </c>
      <c r="N115" s="186">
        <v>0</v>
      </c>
      <c r="O115" s="335">
        <v>0</v>
      </c>
      <c r="P115" s="417">
        <f>SUM(P116)</f>
        <v>0</v>
      </c>
      <c r="Q115" s="417">
        <f>SUM(Q116)</f>
        <v>0</v>
      </c>
      <c r="R115" s="354">
        <f>SUM(R116)</f>
        <v>95000000</v>
      </c>
      <c r="S115" s="335">
        <v>0</v>
      </c>
      <c r="T115" s="354">
        <f>SUM(T116)</f>
        <v>95000000</v>
      </c>
      <c r="U115" s="354">
        <f>SUM(U116)</f>
        <v>95000000</v>
      </c>
      <c r="V115" s="93">
        <f>SUM(V116)</f>
        <v>84000000</v>
      </c>
      <c r="W115" s="406"/>
      <c r="X115" s="117"/>
      <c r="Y115" s="275"/>
      <c r="Z115" s="400"/>
      <c r="AA115" s="400"/>
      <c r="AB115" s="400"/>
      <c r="AC115" s="400"/>
      <c r="AD115" s="400"/>
      <c r="AE115" s="400"/>
      <c r="AF115" s="400"/>
      <c r="AG115" s="400"/>
      <c r="AH115" s="400"/>
      <c r="AI115" s="400"/>
      <c r="AJ115" s="400"/>
      <c r="AK115" s="400"/>
      <c r="AL115" s="400"/>
      <c r="AM115" s="400"/>
      <c r="AN115" s="400"/>
      <c r="AO115" s="400"/>
      <c r="AP115" s="400"/>
      <c r="AQ115" s="400"/>
      <c r="AR115" s="400"/>
      <c r="AS115" s="400"/>
    </row>
    <row r="116" spans="1:45" s="4" customFormat="1" ht="89.25" x14ac:dyDescent="0.25">
      <c r="A116" s="167"/>
      <c r="B116" s="167"/>
      <c r="C116" s="404"/>
      <c r="D116" s="405"/>
      <c r="E116" s="404"/>
      <c r="F116" s="89" t="s">
        <v>1280</v>
      </c>
      <c r="G116" s="89"/>
      <c r="H116" s="89"/>
      <c r="I116" s="89"/>
      <c r="J116" s="109"/>
      <c r="K116" s="109"/>
      <c r="L116" s="89" t="s">
        <v>1281</v>
      </c>
      <c r="M116" s="109" t="s">
        <v>1282</v>
      </c>
      <c r="N116" s="109" t="s">
        <v>1282</v>
      </c>
      <c r="O116" s="349" t="s">
        <v>1283</v>
      </c>
      <c r="P116" s="422">
        <v>0</v>
      </c>
      <c r="Q116" s="422">
        <v>0</v>
      </c>
      <c r="R116" s="423">
        <v>95000000</v>
      </c>
      <c r="S116" s="349" t="s">
        <v>1283</v>
      </c>
      <c r="T116" s="423">
        <v>95000000</v>
      </c>
      <c r="U116" s="423">
        <v>95000000</v>
      </c>
      <c r="V116" s="174">
        <v>84000000</v>
      </c>
      <c r="W116" s="406"/>
      <c r="X116" s="109" t="s">
        <v>288</v>
      </c>
      <c r="Y116" s="83"/>
      <c r="Z116" s="386"/>
      <c r="AA116" s="386"/>
      <c r="AB116" s="386"/>
      <c r="AC116" s="386"/>
      <c r="AD116" s="386"/>
      <c r="AE116" s="386"/>
      <c r="AF116" s="386"/>
      <c r="AG116" s="386"/>
      <c r="AH116" s="386"/>
      <c r="AI116" s="386"/>
      <c r="AJ116" s="386"/>
      <c r="AK116" s="386"/>
      <c r="AL116" s="386"/>
      <c r="AM116" s="386"/>
      <c r="AN116" s="386"/>
      <c r="AO116" s="386"/>
      <c r="AP116" s="386"/>
      <c r="AQ116" s="386"/>
      <c r="AR116" s="386"/>
      <c r="AS116" s="386"/>
    </row>
    <row r="117" spans="1:45" s="428" customFormat="1" x14ac:dyDescent="0.25">
      <c r="A117" s="575" t="s">
        <v>682</v>
      </c>
      <c r="B117" s="576"/>
      <c r="C117" s="576"/>
      <c r="D117" s="576"/>
      <c r="E117" s="576"/>
      <c r="F117" s="576"/>
      <c r="G117" s="576"/>
      <c r="H117" s="576"/>
      <c r="I117" s="576"/>
      <c r="J117" s="576"/>
      <c r="K117" s="576"/>
      <c r="L117" s="576"/>
      <c r="M117" s="576"/>
      <c r="N117" s="576"/>
      <c r="O117" s="576"/>
      <c r="P117" s="576"/>
      <c r="Q117" s="576"/>
      <c r="R117" s="576"/>
      <c r="S117" s="577"/>
      <c r="T117" s="426">
        <f>T5</f>
        <v>4765997000</v>
      </c>
      <c r="U117" s="426">
        <f>U5</f>
        <v>6589997000</v>
      </c>
      <c r="V117" s="427"/>
      <c r="W117" s="16"/>
      <c r="X117" s="14"/>
      <c r="Y117" s="106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</row>
    <row r="119" spans="1:45" x14ac:dyDescent="0.25">
      <c r="E119" s="281"/>
      <c r="F119" s="281" t="s">
        <v>1148</v>
      </c>
      <c r="P119"/>
      <c r="Q119"/>
      <c r="R119"/>
      <c r="T119" s="367"/>
      <c r="U119" s="367"/>
      <c r="V119" s="543" t="s">
        <v>1151</v>
      </c>
      <c r="W119" s="543"/>
    </row>
    <row r="120" spans="1:45" x14ac:dyDescent="0.25">
      <c r="E120" s="281"/>
      <c r="F120" s="281"/>
      <c r="P120"/>
      <c r="Q120"/>
      <c r="R120"/>
      <c r="T120" s="367"/>
    </row>
    <row r="121" spans="1:45" x14ac:dyDescent="0.25">
      <c r="E121" s="281"/>
      <c r="F121" s="281"/>
      <c r="P121"/>
      <c r="Q121"/>
      <c r="R121"/>
    </row>
    <row r="122" spans="1:45" x14ac:dyDescent="0.25">
      <c r="E122" s="281"/>
      <c r="F122" s="281"/>
      <c r="P122"/>
      <c r="Q122"/>
      <c r="R122"/>
      <c r="U122" s="367"/>
    </row>
    <row r="123" spans="1:45" x14ac:dyDescent="0.25">
      <c r="E123" s="281"/>
      <c r="F123" s="369" t="s">
        <v>1595</v>
      </c>
      <c r="P123"/>
      <c r="Q123"/>
      <c r="R123"/>
      <c r="V123" s="534" t="s">
        <v>1593</v>
      </c>
      <c r="W123" s="534"/>
    </row>
    <row r="124" spans="1:45" x14ac:dyDescent="0.25">
      <c r="E124" s="369"/>
      <c r="F124" s="369" t="s">
        <v>1596</v>
      </c>
      <c r="P124"/>
      <c r="Q124"/>
      <c r="R124"/>
      <c r="V124" s="534" t="s">
        <v>1594</v>
      </c>
      <c r="W124" s="534"/>
    </row>
  </sheetData>
  <mergeCells count="35">
    <mergeCell ref="V119:W119"/>
    <mergeCell ref="V123:W123"/>
    <mergeCell ref="V124:W124"/>
    <mergeCell ref="X1:X3"/>
    <mergeCell ref="Y1:Y3"/>
    <mergeCell ref="W107:W108"/>
    <mergeCell ref="V1:V3"/>
    <mergeCell ref="L2:N2"/>
    <mergeCell ref="W2:W3"/>
    <mergeCell ref="F9:F13"/>
    <mergeCell ref="G9:G13"/>
    <mergeCell ref="H9:H13"/>
    <mergeCell ref="L9:L13"/>
    <mergeCell ref="M9:M10"/>
    <mergeCell ref="K1:K3"/>
    <mergeCell ref="L1:N1"/>
    <mergeCell ref="P1:P3"/>
    <mergeCell ref="Q1:Q3"/>
    <mergeCell ref="R1:R3"/>
    <mergeCell ref="T1:T3"/>
    <mergeCell ref="F1:F3"/>
    <mergeCell ref="U1:U3"/>
    <mergeCell ref="S9:S10"/>
    <mergeCell ref="A117:S117"/>
    <mergeCell ref="N9:N10"/>
    <mergeCell ref="O9:O10"/>
    <mergeCell ref="W9:W13"/>
    <mergeCell ref="W56:W57"/>
    <mergeCell ref="W78:W79"/>
    <mergeCell ref="W100:W101"/>
    <mergeCell ref="A1:E3"/>
    <mergeCell ref="G1:G3"/>
    <mergeCell ref="H1:H3"/>
    <mergeCell ref="I1:I3"/>
    <mergeCell ref="J1:J3"/>
  </mergeCells>
  <pageMargins left="0.44" right="0.19685039370078741" top="0.74803149606299213" bottom="0.74803149606299213" header="0.31496062992125984" footer="0.31496062992125984"/>
  <pageSetup paperSize="9" scale="60" orientation="landscape" r:id="rId1"/>
  <colBreaks count="1" manualBreakCount="1">
    <brk id="24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417"/>
  <sheetViews>
    <sheetView view="pageBreakPreview" topLeftCell="D1" zoomScaleNormal="70" zoomScaleSheetLayoutView="100" workbookViewId="0">
      <pane ySplit="8" topLeftCell="A12" activePane="bottomLeft" state="frozen"/>
      <selection pane="bottomLeft" activeCell="K15" sqref="K15"/>
    </sheetView>
  </sheetViews>
  <sheetFormatPr defaultRowHeight="15" x14ac:dyDescent="0.25"/>
  <cols>
    <col min="1" max="1" width="4.28515625" customWidth="1"/>
    <col min="2" max="2" width="4.42578125" customWidth="1"/>
    <col min="3" max="4" width="4.5703125" customWidth="1"/>
    <col min="5" max="5" width="4.42578125" customWidth="1"/>
    <col min="6" max="6" width="36.140625" customWidth="1"/>
    <col min="7" max="7" width="16.7109375" customWidth="1"/>
    <col min="8" max="8" width="10.42578125" customWidth="1"/>
    <col min="9" max="9" width="16.28515625" customWidth="1"/>
    <col min="10" max="10" width="12.42578125" customWidth="1"/>
    <col min="11" max="11" width="14.42578125" customWidth="1"/>
    <col min="12" max="12" width="32.85546875" customWidth="1"/>
    <col min="13" max="14" width="8.7109375" hidden="1" customWidth="1"/>
    <col min="15" max="15" width="11" bestFit="1" customWidth="1"/>
    <col min="16" max="16" width="13.5703125" customWidth="1"/>
    <col min="17" max="18" width="8.7109375" hidden="1" customWidth="1"/>
    <col min="19" max="19" width="17.42578125" hidden="1" customWidth="1"/>
    <col min="20" max="20" width="19" bestFit="1" customWidth="1"/>
    <col min="21" max="21" width="19.140625" bestFit="1" customWidth="1"/>
    <col min="22" max="22" width="21.85546875" bestFit="1" customWidth="1"/>
    <col min="23" max="23" width="17.7109375" customWidth="1"/>
    <col min="24" max="24" width="15" customWidth="1"/>
    <col min="25" max="25" width="8.85546875" bestFit="1" customWidth="1"/>
  </cols>
  <sheetData>
    <row r="1" spans="1:45" x14ac:dyDescent="0.25">
      <c r="T1" s="329" t="s">
        <v>1154</v>
      </c>
      <c r="U1" s="329" t="s">
        <v>1145</v>
      </c>
    </row>
    <row r="2" spans="1:45" x14ac:dyDescent="0.25">
      <c r="T2" s="329"/>
      <c r="U2" s="329" t="s">
        <v>1147</v>
      </c>
    </row>
    <row r="3" spans="1:45" x14ac:dyDescent="0.25">
      <c r="T3" s="329"/>
      <c r="U3" s="329"/>
    </row>
    <row r="4" spans="1:45" x14ac:dyDescent="0.25">
      <c r="T4" s="329"/>
      <c r="U4" s="329"/>
    </row>
    <row r="5" spans="1:45" x14ac:dyDescent="0.25">
      <c r="T5" s="329"/>
      <c r="U5" s="329"/>
    </row>
    <row r="6" spans="1:45" s="4" customFormat="1" ht="14.45" customHeight="1" x14ac:dyDescent="0.25">
      <c r="A6" s="547" t="s">
        <v>0</v>
      </c>
      <c r="B6" s="563"/>
      <c r="C6" s="563"/>
      <c r="D6" s="563"/>
      <c r="E6" s="564"/>
      <c r="F6" s="551" t="s">
        <v>1</v>
      </c>
      <c r="G6" s="551" t="s">
        <v>2</v>
      </c>
      <c r="H6" s="551" t="s">
        <v>3</v>
      </c>
      <c r="I6" s="551" t="s">
        <v>4</v>
      </c>
      <c r="J6" s="551" t="s">
        <v>5</v>
      </c>
      <c r="K6" s="551" t="s">
        <v>6</v>
      </c>
      <c r="L6" s="547" t="s">
        <v>7</v>
      </c>
      <c r="M6" s="548"/>
      <c r="N6" s="548"/>
      <c r="O6" s="548"/>
      <c r="P6" s="549"/>
      <c r="Q6" s="550" t="s">
        <v>8</v>
      </c>
      <c r="R6" s="550" t="s">
        <v>9</v>
      </c>
      <c r="S6" s="559" t="s">
        <v>10</v>
      </c>
      <c r="T6" s="560" t="s">
        <v>11</v>
      </c>
      <c r="U6" s="538" t="s">
        <v>927</v>
      </c>
      <c r="V6" s="550" t="s">
        <v>12</v>
      </c>
      <c r="W6" s="2" t="s">
        <v>13</v>
      </c>
      <c r="X6" s="551" t="s">
        <v>14</v>
      </c>
      <c r="Y6" s="552" t="s">
        <v>15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s="4" customFormat="1" ht="14.45" customHeight="1" x14ac:dyDescent="0.25">
      <c r="A7" s="553"/>
      <c r="B7" s="565"/>
      <c r="C7" s="565"/>
      <c r="D7" s="565"/>
      <c r="E7" s="566"/>
      <c r="F7" s="546"/>
      <c r="G7" s="546"/>
      <c r="H7" s="546"/>
      <c r="I7" s="546"/>
      <c r="J7" s="546"/>
      <c r="K7" s="557"/>
      <c r="L7" s="579" t="s">
        <v>16</v>
      </c>
      <c r="M7" s="580"/>
      <c r="N7" s="580"/>
      <c r="O7" s="580"/>
      <c r="P7" s="581"/>
      <c r="Q7" s="546"/>
      <c r="R7" s="546"/>
      <c r="S7" s="546"/>
      <c r="T7" s="561"/>
      <c r="U7" s="539"/>
      <c r="V7" s="546"/>
      <c r="W7" s="551" t="s">
        <v>17</v>
      </c>
      <c r="X7" s="546"/>
      <c r="Y7" s="55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s="4" customFormat="1" ht="25.5" x14ac:dyDescent="0.25">
      <c r="A8" s="567"/>
      <c r="B8" s="568"/>
      <c r="C8" s="568"/>
      <c r="D8" s="568"/>
      <c r="E8" s="569"/>
      <c r="F8" s="536"/>
      <c r="G8" s="536"/>
      <c r="H8" s="536"/>
      <c r="I8" s="536"/>
      <c r="J8" s="536"/>
      <c r="K8" s="558"/>
      <c r="L8" s="2" t="s">
        <v>18</v>
      </c>
      <c r="M8" s="2" t="s">
        <v>19</v>
      </c>
      <c r="N8" s="2" t="s">
        <v>20</v>
      </c>
      <c r="O8" s="2" t="s">
        <v>21</v>
      </c>
      <c r="P8" s="2" t="s">
        <v>1146</v>
      </c>
      <c r="Q8" s="536"/>
      <c r="R8" s="536"/>
      <c r="S8" s="536"/>
      <c r="T8" s="562"/>
      <c r="U8" s="540"/>
      <c r="V8" s="536"/>
      <c r="W8" s="536"/>
      <c r="X8" s="536"/>
      <c r="Y8" s="55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s="4" customForma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7"/>
      <c r="L9" s="2"/>
      <c r="M9" s="2"/>
      <c r="N9" s="2"/>
      <c r="O9" s="2"/>
      <c r="P9" s="2"/>
      <c r="Q9" s="8"/>
      <c r="R9" s="8"/>
      <c r="S9" s="9"/>
      <c r="T9" s="9"/>
      <c r="U9" s="9"/>
      <c r="V9" s="8"/>
      <c r="W9" s="10"/>
      <c r="X9" s="8"/>
      <c r="Y9" s="11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s="4" customFormat="1" ht="42.6" customHeight="1" x14ac:dyDescent="0.25">
      <c r="A10" s="21">
        <v>1</v>
      </c>
      <c r="B10" s="22" t="s">
        <v>22</v>
      </c>
      <c r="C10" s="21"/>
      <c r="D10" s="21"/>
      <c r="E10" s="21"/>
      <c r="F10" s="23" t="s">
        <v>23</v>
      </c>
      <c r="G10" s="23"/>
      <c r="H10" s="23"/>
      <c r="I10" s="23"/>
      <c r="J10" s="21"/>
      <c r="K10" s="21"/>
      <c r="L10" s="23"/>
      <c r="M10" s="21"/>
      <c r="N10" s="21"/>
      <c r="O10" s="21"/>
      <c r="P10" s="21"/>
      <c r="Q10" s="24">
        <f t="shared" ref="Q10:V10" si="0">Q12</f>
        <v>161377530000</v>
      </c>
      <c r="R10" s="24">
        <f t="shared" si="0"/>
        <v>108901940000</v>
      </c>
      <c r="S10" s="25">
        <f t="shared" si="0"/>
        <v>115956940000</v>
      </c>
      <c r="T10" s="25">
        <f t="shared" si="0"/>
        <v>80767994000</v>
      </c>
      <c r="U10" s="25">
        <f t="shared" si="0"/>
        <v>131541294000</v>
      </c>
      <c r="V10" s="24">
        <f t="shared" si="0"/>
        <v>8927980000</v>
      </c>
      <c r="W10" s="26"/>
      <c r="X10" s="27"/>
      <c r="Y10" s="28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</row>
    <row r="11" spans="1:45" s="4" customFormat="1" x14ac:dyDescent="0.25">
      <c r="A11" s="14"/>
      <c r="B11" s="14"/>
      <c r="C11" s="14"/>
      <c r="D11" s="14"/>
      <c r="E11" s="14"/>
      <c r="F11" s="17"/>
      <c r="G11" s="17"/>
      <c r="H11" s="17"/>
      <c r="I11" s="17"/>
      <c r="J11" s="14"/>
      <c r="K11" s="14"/>
      <c r="L11" s="30"/>
      <c r="M11" s="14"/>
      <c r="N11" s="14"/>
      <c r="O11" s="14"/>
      <c r="P11" s="14"/>
      <c r="Q11" s="18"/>
      <c r="R11" s="18"/>
      <c r="S11" s="19"/>
      <c r="T11" s="19"/>
      <c r="U11" s="19"/>
      <c r="V11" s="18"/>
      <c r="W11" s="31"/>
      <c r="X11" s="32"/>
      <c r="Y11" s="28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45" s="4" customFormat="1" ht="25.5" x14ac:dyDescent="0.25">
      <c r="A12" s="33"/>
      <c r="B12" s="33"/>
      <c r="C12" s="33"/>
      <c r="D12" s="33"/>
      <c r="E12" s="33"/>
      <c r="F12" s="34" t="s">
        <v>24</v>
      </c>
      <c r="G12" s="35"/>
      <c r="H12" s="34"/>
      <c r="I12" s="34"/>
      <c r="J12" s="33"/>
      <c r="K12" s="33"/>
      <c r="L12" s="36"/>
      <c r="M12" s="33"/>
      <c r="N12" s="33"/>
      <c r="O12" s="33"/>
      <c r="P12" s="33"/>
      <c r="Q12" s="37">
        <f>Q14+Q61+Q81+Q89+Q288+Q296+Q308+Q319+Q341+Q352+Q360</f>
        <v>161377530000</v>
      </c>
      <c r="R12" s="37">
        <f>R14+R61+R81+R89+R288+R296+R308+R319+R341+R352+R360</f>
        <v>108901940000</v>
      </c>
      <c r="S12" s="38">
        <f>S14+S61+S81+S89+S288+S296+S308+S319+S341+S352+S360</f>
        <v>115956940000</v>
      </c>
      <c r="T12" s="38">
        <f>T14+T61+T81+T89+T288+T296+T308+T319+T341+T352+360:360</f>
        <v>80767994000</v>
      </c>
      <c r="U12" s="38">
        <f>U14+U61+U81+U89+U288+U296+U308+U319+U341+U352+360:360</f>
        <v>131541294000</v>
      </c>
      <c r="V12" s="37">
        <f>V14+V61+V81+V89+V288+V296+V308+V319+V341+V352+V360</f>
        <v>8927980000</v>
      </c>
      <c r="W12" s="219"/>
      <c r="X12" s="40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</row>
    <row r="13" spans="1:45" s="4" customFormat="1" x14ac:dyDescent="0.25">
      <c r="A13" s="41"/>
      <c r="B13" s="41"/>
      <c r="C13" s="41"/>
      <c r="D13" s="41"/>
      <c r="E13" s="41"/>
      <c r="F13" s="42"/>
      <c r="G13" s="43"/>
      <c r="H13" s="43"/>
      <c r="I13" s="43"/>
      <c r="J13" s="44"/>
      <c r="K13" s="41"/>
      <c r="L13" s="45"/>
      <c r="M13" s="41"/>
      <c r="N13" s="41"/>
      <c r="O13" s="41"/>
      <c r="P13" s="41"/>
      <c r="Q13" s="46"/>
      <c r="R13" s="46"/>
      <c r="S13" s="47"/>
      <c r="T13" s="47"/>
      <c r="U13" s="47"/>
      <c r="V13" s="48"/>
      <c r="W13" s="49"/>
      <c r="X13" s="50"/>
      <c r="Y13" s="28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</row>
    <row r="14" spans="1:45" s="4" customFormat="1" x14ac:dyDescent="0.25">
      <c r="A14" s="51">
        <v>1</v>
      </c>
      <c r="B14" s="52" t="s">
        <v>22</v>
      </c>
      <c r="C14" s="52" t="s">
        <v>25</v>
      </c>
      <c r="D14" s="51"/>
      <c r="E14" s="51"/>
      <c r="F14" s="535" t="s">
        <v>26</v>
      </c>
      <c r="G14" s="535" t="s">
        <v>27</v>
      </c>
      <c r="H14" s="535" t="s">
        <v>28</v>
      </c>
      <c r="I14" s="16" t="s">
        <v>29</v>
      </c>
      <c r="J14" s="53">
        <v>72.14</v>
      </c>
      <c r="K14" s="51"/>
      <c r="L14" s="535" t="s">
        <v>30</v>
      </c>
      <c r="M14" s="544" t="s">
        <v>31</v>
      </c>
      <c r="N14" s="544" t="s">
        <v>31</v>
      </c>
      <c r="O14" s="544" t="s">
        <v>31</v>
      </c>
      <c r="P14" s="544" t="s">
        <v>31</v>
      </c>
      <c r="Q14" s="54">
        <f t="shared" ref="Q14:V14" si="1">Q19+Q25+Q30+Q32+Q34+Q39+Q52+Q57+Q49</f>
        <v>6994780000</v>
      </c>
      <c r="R14" s="54">
        <f t="shared" si="1"/>
        <v>7484690000</v>
      </c>
      <c r="S14" s="55">
        <f t="shared" si="1"/>
        <v>7484690000</v>
      </c>
      <c r="T14" s="55">
        <f t="shared" si="1"/>
        <v>7506440000</v>
      </c>
      <c r="U14" s="55">
        <f t="shared" si="1"/>
        <v>7506440000</v>
      </c>
      <c r="V14" s="54">
        <f t="shared" si="1"/>
        <v>7590480000</v>
      </c>
      <c r="W14" s="535" t="s">
        <v>32</v>
      </c>
      <c r="X14" s="56"/>
      <c r="Y14" s="28">
        <v>1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1:45" s="4" customFormat="1" x14ac:dyDescent="0.25">
      <c r="A15" s="57"/>
      <c r="B15" s="57"/>
      <c r="C15" s="57"/>
      <c r="D15" s="57"/>
      <c r="E15" s="57"/>
      <c r="F15" s="546"/>
      <c r="G15" s="546"/>
      <c r="H15" s="546"/>
      <c r="I15" s="16" t="s">
        <v>33</v>
      </c>
      <c r="J15" s="53" t="s">
        <v>34</v>
      </c>
      <c r="K15" s="57"/>
      <c r="L15" s="546"/>
      <c r="M15" s="545"/>
      <c r="N15" s="545"/>
      <c r="O15" s="545"/>
      <c r="P15" s="545"/>
      <c r="Q15" s="58"/>
      <c r="R15" s="58"/>
      <c r="S15" s="59"/>
      <c r="T15" s="59"/>
      <c r="U15" s="59"/>
      <c r="V15" s="58"/>
      <c r="W15" s="546"/>
      <c r="X15" s="60"/>
      <c r="Y15" s="28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</row>
    <row r="16" spans="1:45" s="4" customFormat="1" x14ac:dyDescent="0.25">
      <c r="A16" s="57"/>
      <c r="B16" s="57"/>
      <c r="C16" s="57"/>
      <c r="D16" s="57"/>
      <c r="E16" s="57"/>
      <c r="F16" s="546"/>
      <c r="G16" s="546"/>
      <c r="H16" s="546"/>
      <c r="I16" s="16" t="s">
        <v>35</v>
      </c>
      <c r="J16" s="53" t="s">
        <v>36</v>
      </c>
      <c r="K16" s="57"/>
      <c r="L16" s="546"/>
      <c r="M16" s="57"/>
      <c r="N16" s="57"/>
      <c r="O16" s="57"/>
      <c r="P16" s="57"/>
      <c r="Q16" s="58"/>
      <c r="R16" s="58"/>
      <c r="S16" s="59"/>
      <c r="T16" s="59"/>
      <c r="U16" s="59"/>
      <c r="V16" s="58"/>
      <c r="W16" s="546"/>
      <c r="X16" s="60"/>
      <c r="Y16" s="28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</row>
    <row r="17" spans="1:45" s="4" customFormat="1" ht="34.5" customHeight="1" x14ac:dyDescent="0.25">
      <c r="A17" s="57"/>
      <c r="B17" s="57"/>
      <c r="C17" s="57"/>
      <c r="D17" s="57"/>
      <c r="E17" s="57"/>
      <c r="F17" s="61"/>
      <c r="G17" s="546"/>
      <c r="H17" s="546"/>
      <c r="I17" s="16" t="s">
        <v>37</v>
      </c>
      <c r="J17" s="53" t="s">
        <v>38</v>
      </c>
      <c r="K17" s="57"/>
      <c r="L17" s="61"/>
      <c r="M17" s="57"/>
      <c r="N17" s="57"/>
      <c r="O17" s="57"/>
      <c r="P17" s="57"/>
      <c r="Q17" s="58"/>
      <c r="R17" s="58"/>
      <c r="S17" s="59"/>
      <c r="T17" s="59"/>
      <c r="U17" s="59"/>
      <c r="V17" s="58"/>
      <c r="W17" s="546"/>
      <c r="X17" s="60"/>
      <c r="Y17" s="28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</row>
    <row r="18" spans="1:45" s="4" customFormat="1" ht="38.25" x14ac:dyDescent="0.25">
      <c r="A18" s="41"/>
      <c r="B18" s="41"/>
      <c r="C18" s="41"/>
      <c r="D18" s="41"/>
      <c r="E18" s="41"/>
      <c r="F18" s="42"/>
      <c r="G18" s="536"/>
      <c r="H18" s="43"/>
      <c r="I18" s="16" t="s">
        <v>39</v>
      </c>
      <c r="J18" s="53">
        <v>65.069999999999993</v>
      </c>
      <c r="K18" s="41"/>
      <c r="L18" s="42"/>
      <c r="M18" s="41"/>
      <c r="N18" s="41"/>
      <c r="O18" s="41"/>
      <c r="P18" s="41"/>
      <c r="Q18" s="48"/>
      <c r="R18" s="48"/>
      <c r="S18" s="62"/>
      <c r="T18" s="62"/>
      <c r="U18" s="62"/>
      <c r="V18" s="48"/>
      <c r="W18" s="536"/>
      <c r="X18" s="50"/>
      <c r="Y18" s="28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</row>
    <row r="19" spans="1:45" s="4" customFormat="1" ht="58.5" customHeight="1" x14ac:dyDescent="0.25">
      <c r="A19" s="14">
        <v>1</v>
      </c>
      <c r="B19" s="63" t="s">
        <v>22</v>
      </c>
      <c r="C19" s="63" t="s">
        <v>25</v>
      </c>
      <c r="D19" s="14">
        <v>2.0099999999999998</v>
      </c>
      <c r="E19" s="14"/>
      <c r="F19" s="17" t="s">
        <v>40</v>
      </c>
      <c r="G19" s="17"/>
      <c r="H19" s="17"/>
      <c r="I19" s="17"/>
      <c r="J19" s="14"/>
      <c r="K19" s="14"/>
      <c r="L19" s="17" t="s">
        <v>41</v>
      </c>
      <c r="M19" s="14" t="s">
        <v>31</v>
      </c>
      <c r="N19" s="14" t="s">
        <v>31</v>
      </c>
      <c r="O19" s="14" t="s">
        <v>31</v>
      </c>
      <c r="P19" s="14" t="s">
        <v>31</v>
      </c>
      <c r="Q19" s="18">
        <f t="shared" ref="Q19:V19" si="2">SUM(Q20:Q24)</f>
        <v>1500000</v>
      </c>
      <c r="R19" s="18">
        <f t="shared" si="2"/>
        <v>1500000</v>
      </c>
      <c r="S19" s="19">
        <f t="shared" si="2"/>
        <v>1500000</v>
      </c>
      <c r="T19" s="19">
        <f t="shared" si="2"/>
        <v>1500000</v>
      </c>
      <c r="U19" s="19">
        <f t="shared" si="2"/>
        <v>1500000</v>
      </c>
      <c r="V19" s="18">
        <f t="shared" si="2"/>
        <v>28000000</v>
      </c>
      <c r="W19" s="31"/>
      <c r="X19" s="32"/>
      <c r="Y19" s="28">
        <v>2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45" s="4" customFormat="1" ht="44.45" customHeight="1" x14ac:dyDescent="0.25">
      <c r="A20" s="64">
        <v>1</v>
      </c>
      <c r="B20" s="65">
        <v>3</v>
      </c>
      <c r="C20" s="65">
        <v>1</v>
      </c>
      <c r="D20" s="66">
        <v>2.0099999999999998</v>
      </c>
      <c r="E20" s="65">
        <v>1</v>
      </c>
      <c r="F20" s="67" t="s">
        <v>42</v>
      </c>
      <c r="G20" s="67"/>
      <c r="H20" s="67"/>
      <c r="I20" s="67"/>
      <c r="J20" s="20"/>
      <c r="K20" s="20" t="s">
        <v>43</v>
      </c>
      <c r="L20" s="67" t="s">
        <v>44</v>
      </c>
      <c r="M20" s="20" t="s">
        <v>45</v>
      </c>
      <c r="N20" s="20" t="s">
        <v>45</v>
      </c>
      <c r="O20" s="20" t="s">
        <v>45</v>
      </c>
      <c r="P20" s="20" t="s">
        <v>45</v>
      </c>
      <c r="Q20" s="68">
        <v>300000</v>
      </c>
      <c r="R20" s="68">
        <v>300000</v>
      </c>
      <c r="S20" s="69">
        <v>300000</v>
      </c>
      <c r="T20" s="69">
        <v>300000</v>
      </c>
      <c r="U20" s="69">
        <v>300000</v>
      </c>
      <c r="V20" s="68">
        <v>10000000</v>
      </c>
      <c r="W20" s="31"/>
      <c r="X20" s="20"/>
      <c r="Y20" s="28">
        <v>3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</row>
    <row r="21" spans="1:45" s="4" customFormat="1" ht="50.1" customHeight="1" x14ac:dyDescent="0.25">
      <c r="A21" s="64">
        <v>1</v>
      </c>
      <c r="B21" s="65">
        <v>3</v>
      </c>
      <c r="C21" s="65">
        <v>1</v>
      </c>
      <c r="D21" s="66">
        <v>2.0099999999999998</v>
      </c>
      <c r="E21" s="65">
        <v>2</v>
      </c>
      <c r="F21" s="67" t="s">
        <v>46</v>
      </c>
      <c r="G21" s="67"/>
      <c r="H21" s="67"/>
      <c r="I21" s="67"/>
      <c r="J21" s="20"/>
      <c r="K21" s="20" t="s">
        <v>43</v>
      </c>
      <c r="L21" s="67" t="s">
        <v>47</v>
      </c>
      <c r="M21" s="20" t="s">
        <v>48</v>
      </c>
      <c r="N21" s="20" t="s">
        <v>48</v>
      </c>
      <c r="O21" s="20" t="s">
        <v>48</v>
      </c>
      <c r="P21" s="20" t="s">
        <v>48</v>
      </c>
      <c r="Q21" s="68">
        <v>300000</v>
      </c>
      <c r="R21" s="68">
        <v>300000</v>
      </c>
      <c r="S21" s="69">
        <v>300000</v>
      </c>
      <c r="T21" s="69">
        <v>300000</v>
      </c>
      <c r="U21" s="69">
        <v>300000</v>
      </c>
      <c r="V21" s="68">
        <v>2000000</v>
      </c>
      <c r="W21" s="31"/>
      <c r="X21" s="20"/>
      <c r="Y21" s="28">
        <v>3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</row>
    <row r="22" spans="1:45" s="4" customFormat="1" ht="60" customHeight="1" x14ac:dyDescent="0.25">
      <c r="A22" s="64">
        <v>1</v>
      </c>
      <c r="B22" s="65">
        <v>3</v>
      </c>
      <c r="C22" s="65">
        <v>1</v>
      </c>
      <c r="D22" s="66">
        <v>2.0099999999999998</v>
      </c>
      <c r="E22" s="65">
        <v>3</v>
      </c>
      <c r="F22" s="67" t="s">
        <v>49</v>
      </c>
      <c r="G22" s="67"/>
      <c r="H22" s="67"/>
      <c r="I22" s="67"/>
      <c r="J22" s="20"/>
      <c r="K22" s="20" t="s">
        <v>43</v>
      </c>
      <c r="L22" s="67" t="s">
        <v>50</v>
      </c>
      <c r="M22" s="20" t="s">
        <v>48</v>
      </c>
      <c r="N22" s="20" t="s">
        <v>48</v>
      </c>
      <c r="O22" s="20" t="s">
        <v>48</v>
      </c>
      <c r="P22" s="20" t="s">
        <v>48</v>
      </c>
      <c r="Q22" s="68">
        <v>300000</v>
      </c>
      <c r="R22" s="68">
        <v>300000</v>
      </c>
      <c r="S22" s="69">
        <v>300000</v>
      </c>
      <c r="T22" s="69">
        <v>300000</v>
      </c>
      <c r="U22" s="69">
        <v>300000</v>
      </c>
      <c r="V22" s="68">
        <v>2000000</v>
      </c>
      <c r="W22" s="31"/>
      <c r="X22" s="20"/>
      <c r="Y22" s="28">
        <v>3</v>
      </c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</row>
    <row r="23" spans="1:45" s="4" customFormat="1" ht="74.45" customHeight="1" x14ac:dyDescent="0.25">
      <c r="A23" s="64">
        <v>1</v>
      </c>
      <c r="B23" s="65">
        <v>3</v>
      </c>
      <c r="C23" s="65">
        <v>1</v>
      </c>
      <c r="D23" s="66">
        <v>2.0099999999999998</v>
      </c>
      <c r="E23" s="65">
        <v>6</v>
      </c>
      <c r="F23" s="67" t="s">
        <v>51</v>
      </c>
      <c r="G23" s="67"/>
      <c r="H23" s="67"/>
      <c r="I23" s="67"/>
      <c r="J23" s="20"/>
      <c r="K23" s="20" t="s">
        <v>43</v>
      </c>
      <c r="L23" s="67" t="s">
        <v>52</v>
      </c>
      <c r="M23" s="20" t="s">
        <v>53</v>
      </c>
      <c r="N23" s="20" t="s">
        <v>53</v>
      </c>
      <c r="O23" s="20" t="s">
        <v>53</v>
      </c>
      <c r="P23" s="20" t="s">
        <v>53</v>
      </c>
      <c r="Q23" s="68">
        <v>300000</v>
      </c>
      <c r="R23" s="68">
        <v>300000</v>
      </c>
      <c r="S23" s="69">
        <v>300000</v>
      </c>
      <c r="T23" s="69">
        <v>300000</v>
      </c>
      <c r="U23" s="69">
        <v>300000</v>
      </c>
      <c r="V23" s="68">
        <v>8000000</v>
      </c>
      <c r="W23" s="31"/>
      <c r="X23" s="20"/>
      <c r="Y23" s="28">
        <v>3</v>
      </c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</row>
    <row r="24" spans="1:45" s="4" customFormat="1" ht="50.1" customHeight="1" x14ac:dyDescent="0.25">
      <c r="A24" s="64">
        <v>1</v>
      </c>
      <c r="B24" s="65">
        <v>3</v>
      </c>
      <c r="C24" s="65">
        <v>1</v>
      </c>
      <c r="D24" s="66">
        <v>2.0099999999999998</v>
      </c>
      <c r="E24" s="65">
        <v>7</v>
      </c>
      <c r="F24" s="67" t="s">
        <v>54</v>
      </c>
      <c r="G24" s="67"/>
      <c r="H24" s="67"/>
      <c r="I24" s="67"/>
      <c r="J24" s="20"/>
      <c r="K24" s="20" t="s">
        <v>43</v>
      </c>
      <c r="L24" s="67" t="s">
        <v>55</v>
      </c>
      <c r="M24" s="20" t="s">
        <v>56</v>
      </c>
      <c r="N24" s="20" t="s">
        <v>56</v>
      </c>
      <c r="O24" s="20" t="s">
        <v>56</v>
      </c>
      <c r="P24" s="20" t="s">
        <v>56</v>
      </c>
      <c r="Q24" s="68">
        <v>300000</v>
      </c>
      <c r="R24" s="68">
        <v>300000</v>
      </c>
      <c r="S24" s="69">
        <v>300000</v>
      </c>
      <c r="T24" s="69">
        <v>300000</v>
      </c>
      <c r="U24" s="69">
        <v>300000</v>
      </c>
      <c r="V24" s="68">
        <v>6000000</v>
      </c>
      <c r="W24" s="31"/>
      <c r="X24" s="20"/>
      <c r="Y24" s="28">
        <v>3</v>
      </c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</row>
    <row r="25" spans="1:45" s="4" customFormat="1" ht="50.45" customHeight="1" x14ac:dyDescent="0.25">
      <c r="A25" s="70">
        <v>1</v>
      </c>
      <c r="B25" s="71">
        <v>3</v>
      </c>
      <c r="C25" s="71">
        <v>1</v>
      </c>
      <c r="D25" s="72">
        <v>2.02</v>
      </c>
      <c r="E25" s="67"/>
      <c r="F25" s="17" t="s">
        <v>57</v>
      </c>
      <c r="G25" s="17"/>
      <c r="H25" s="17"/>
      <c r="I25" s="17"/>
      <c r="J25" s="14"/>
      <c r="K25" s="14"/>
      <c r="L25" s="17" t="s">
        <v>58</v>
      </c>
      <c r="M25" s="14" t="s">
        <v>31</v>
      </c>
      <c r="N25" s="14" t="s">
        <v>31</v>
      </c>
      <c r="O25" s="14" t="s">
        <v>31</v>
      </c>
      <c r="P25" s="14" t="s">
        <v>31</v>
      </c>
      <c r="Q25" s="73">
        <f t="shared" ref="Q25:V25" si="3">SUM(Q26:Q29)</f>
        <v>4290900000</v>
      </c>
      <c r="R25" s="73">
        <f t="shared" si="3"/>
        <v>4290900000</v>
      </c>
      <c r="S25" s="74">
        <f t="shared" si="3"/>
        <v>4290900000</v>
      </c>
      <c r="T25" s="74">
        <f t="shared" si="3"/>
        <v>4290900000</v>
      </c>
      <c r="U25" s="74">
        <f t="shared" si="3"/>
        <v>4290900000</v>
      </c>
      <c r="V25" s="73">
        <f t="shared" si="3"/>
        <v>4510000000</v>
      </c>
      <c r="W25" s="31"/>
      <c r="X25" s="32"/>
      <c r="Y25" s="28">
        <v>2</v>
      </c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</row>
    <row r="26" spans="1:45" s="4" customFormat="1" ht="66.95" customHeight="1" x14ac:dyDescent="0.25">
      <c r="A26" s="64">
        <v>1</v>
      </c>
      <c r="B26" s="65">
        <v>3</v>
      </c>
      <c r="C26" s="65">
        <v>1</v>
      </c>
      <c r="D26" s="66">
        <v>2.02</v>
      </c>
      <c r="E26" s="65">
        <v>1</v>
      </c>
      <c r="F26" s="67" t="s">
        <v>59</v>
      </c>
      <c r="G26" s="67"/>
      <c r="H26" s="67"/>
      <c r="I26" s="67"/>
      <c r="J26" s="20"/>
      <c r="K26" s="20" t="s">
        <v>60</v>
      </c>
      <c r="L26" s="67" t="s">
        <v>61</v>
      </c>
      <c r="M26" s="20" t="s">
        <v>62</v>
      </c>
      <c r="N26" s="20" t="s">
        <v>63</v>
      </c>
      <c r="O26" s="20" t="s">
        <v>63</v>
      </c>
      <c r="P26" s="20" t="s">
        <v>63</v>
      </c>
      <c r="Q26" s="68">
        <v>4290000000</v>
      </c>
      <c r="R26" s="68">
        <v>4290000000</v>
      </c>
      <c r="S26" s="69">
        <v>4290000000</v>
      </c>
      <c r="T26" s="69">
        <v>4290000000</v>
      </c>
      <c r="U26" s="69">
        <v>4290000000</v>
      </c>
      <c r="V26" s="68">
        <v>4500000000</v>
      </c>
      <c r="W26" s="31"/>
      <c r="X26" s="20"/>
      <c r="Y26" s="28">
        <v>3</v>
      </c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</row>
    <row r="27" spans="1:45" s="4" customFormat="1" ht="68.099999999999994" customHeight="1" x14ac:dyDescent="0.25">
      <c r="A27" s="64">
        <v>1</v>
      </c>
      <c r="B27" s="65">
        <v>3</v>
      </c>
      <c r="C27" s="65">
        <v>1</v>
      </c>
      <c r="D27" s="66">
        <v>2.02</v>
      </c>
      <c r="E27" s="65">
        <v>5</v>
      </c>
      <c r="F27" s="67" t="s">
        <v>64</v>
      </c>
      <c r="G27" s="67"/>
      <c r="H27" s="67"/>
      <c r="I27" s="67"/>
      <c r="J27" s="20"/>
      <c r="K27" s="20" t="s">
        <v>60</v>
      </c>
      <c r="L27" s="67" t="s">
        <v>65</v>
      </c>
      <c r="M27" s="20" t="s">
        <v>66</v>
      </c>
      <c r="N27" s="20" t="s">
        <v>66</v>
      </c>
      <c r="O27" s="20" t="s">
        <v>66</v>
      </c>
      <c r="P27" s="20" t="s">
        <v>66</v>
      </c>
      <c r="Q27" s="68">
        <v>300000</v>
      </c>
      <c r="R27" s="68">
        <v>300000</v>
      </c>
      <c r="S27" s="69">
        <v>300000</v>
      </c>
      <c r="T27" s="69">
        <v>300000</v>
      </c>
      <c r="U27" s="69">
        <v>300000</v>
      </c>
      <c r="V27" s="68">
        <v>2000000</v>
      </c>
      <c r="W27" s="31"/>
      <c r="X27" s="20"/>
      <c r="Y27" s="28">
        <v>3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s="4" customFormat="1" ht="76.5" customHeight="1" x14ac:dyDescent="0.25">
      <c r="A28" s="64">
        <v>1</v>
      </c>
      <c r="B28" s="65">
        <v>3</v>
      </c>
      <c r="C28" s="65">
        <v>1</v>
      </c>
      <c r="D28" s="66">
        <v>2.02</v>
      </c>
      <c r="E28" s="65">
        <v>7</v>
      </c>
      <c r="F28" s="67" t="s">
        <v>67</v>
      </c>
      <c r="G28" s="67"/>
      <c r="H28" s="67"/>
      <c r="I28" s="67"/>
      <c r="J28" s="20"/>
      <c r="K28" s="20" t="s">
        <v>43</v>
      </c>
      <c r="L28" s="67" t="s">
        <v>68</v>
      </c>
      <c r="M28" s="20" t="s">
        <v>69</v>
      </c>
      <c r="N28" s="20" t="s">
        <v>69</v>
      </c>
      <c r="O28" s="20" t="s">
        <v>69</v>
      </c>
      <c r="P28" s="20" t="s">
        <v>69</v>
      </c>
      <c r="Q28" s="68">
        <v>300000</v>
      </c>
      <c r="R28" s="68">
        <v>300000</v>
      </c>
      <c r="S28" s="69">
        <v>300000</v>
      </c>
      <c r="T28" s="69">
        <v>300000</v>
      </c>
      <c r="U28" s="69">
        <v>300000</v>
      </c>
      <c r="V28" s="68">
        <v>4000000</v>
      </c>
      <c r="W28" s="31"/>
      <c r="X28" s="20"/>
      <c r="Y28" s="28">
        <v>3</v>
      </c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</row>
    <row r="29" spans="1:45" s="4" customFormat="1" ht="52.5" customHeight="1" x14ac:dyDescent="0.25">
      <c r="A29" s="64">
        <v>1</v>
      </c>
      <c r="B29" s="65">
        <v>3</v>
      </c>
      <c r="C29" s="65">
        <v>1</v>
      </c>
      <c r="D29" s="66">
        <v>2.02</v>
      </c>
      <c r="E29" s="65">
        <v>8</v>
      </c>
      <c r="F29" s="67" t="s">
        <v>70</v>
      </c>
      <c r="G29" s="67"/>
      <c r="H29" s="67"/>
      <c r="I29" s="67"/>
      <c r="J29" s="20"/>
      <c r="K29" s="20" t="s">
        <v>43</v>
      </c>
      <c r="L29" s="67" t="s">
        <v>71</v>
      </c>
      <c r="M29" s="20" t="s">
        <v>72</v>
      </c>
      <c r="N29" s="20" t="s">
        <v>72</v>
      </c>
      <c r="O29" s="20" t="s">
        <v>72</v>
      </c>
      <c r="P29" s="20" t="s">
        <v>72</v>
      </c>
      <c r="Q29" s="68">
        <v>300000</v>
      </c>
      <c r="R29" s="68">
        <v>300000</v>
      </c>
      <c r="S29" s="69">
        <v>300000</v>
      </c>
      <c r="T29" s="69">
        <v>300000</v>
      </c>
      <c r="U29" s="69">
        <v>300000</v>
      </c>
      <c r="V29" s="68">
        <v>4000000</v>
      </c>
      <c r="W29" s="31"/>
      <c r="X29" s="20"/>
      <c r="Y29" s="28">
        <v>3</v>
      </c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 s="4" customFormat="1" ht="48.6" customHeight="1" x14ac:dyDescent="0.25">
      <c r="A30" s="70">
        <v>1</v>
      </c>
      <c r="B30" s="71">
        <v>3</v>
      </c>
      <c r="C30" s="71">
        <v>1</v>
      </c>
      <c r="D30" s="72">
        <v>2.0299999999999998</v>
      </c>
      <c r="E30" s="67"/>
      <c r="F30" s="17" t="s">
        <v>73</v>
      </c>
      <c r="G30" s="17"/>
      <c r="H30" s="17"/>
      <c r="I30" s="17"/>
      <c r="J30" s="14"/>
      <c r="K30" s="14"/>
      <c r="L30" s="17" t="s">
        <v>74</v>
      </c>
      <c r="M30" s="14" t="s">
        <v>31</v>
      </c>
      <c r="N30" s="14" t="s">
        <v>31</v>
      </c>
      <c r="O30" s="14" t="s">
        <v>31</v>
      </c>
      <c r="P30" s="14" t="s">
        <v>31</v>
      </c>
      <c r="Q30" s="18">
        <f t="shared" ref="Q30:V30" si="4">Q31</f>
        <v>300000</v>
      </c>
      <c r="R30" s="18">
        <f t="shared" si="4"/>
        <v>300000</v>
      </c>
      <c r="S30" s="19">
        <f t="shared" si="4"/>
        <v>300000</v>
      </c>
      <c r="T30" s="19">
        <f t="shared" si="4"/>
        <v>300000</v>
      </c>
      <c r="U30" s="19">
        <f t="shared" si="4"/>
        <v>300000</v>
      </c>
      <c r="V30" s="18">
        <f t="shared" si="4"/>
        <v>6000000</v>
      </c>
      <c r="W30" s="31"/>
      <c r="X30" s="32"/>
      <c r="Y30" s="28">
        <v>2</v>
      </c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</row>
    <row r="31" spans="1:45" s="4" customFormat="1" ht="63.95" customHeight="1" x14ac:dyDescent="0.25">
      <c r="A31" s="64">
        <v>1</v>
      </c>
      <c r="B31" s="65">
        <v>3</v>
      </c>
      <c r="C31" s="65">
        <v>1</v>
      </c>
      <c r="D31" s="66">
        <v>2.0299999999999998</v>
      </c>
      <c r="E31" s="65">
        <v>6</v>
      </c>
      <c r="F31" s="67" t="s">
        <v>75</v>
      </c>
      <c r="G31" s="14"/>
      <c r="H31" s="14"/>
      <c r="I31" s="14"/>
      <c r="J31" s="14"/>
      <c r="K31" s="20" t="s">
        <v>43</v>
      </c>
      <c r="L31" s="15" t="s">
        <v>76</v>
      </c>
      <c r="M31" s="20" t="s">
        <v>56</v>
      </c>
      <c r="N31" s="20" t="s">
        <v>56</v>
      </c>
      <c r="O31" s="20" t="s">
        <v>56</v>
      </c>
      <c r="P31" s="20" t="s">
        <v>56</v>
      </c>
      <c r="Q31" s="68">
        <v>300000</v>
      </c>
      <c r="R31" s="68">
        <v>300000</v>
      </c>
      <c r="S31" s="69">
        <v>300000</v>
      </c>
      <c r="T31" s="69">
        <v>300000</v>
      </c>
      <c r="U31" s="69">
        <v>300000</v>
      </c>
      <c r="V31" s="68">
        <v>6000000</v>
      </c>
      <c r="W31" s="31"/>
      <c r="X31" s="32"/>
      <c r="Y31" s="28">
        <v>3</v>
      </c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1:45" s="4" customFormat="1" ht="38.25" x14ac:dyDescent="0.25">
      <c r="A32" s="70">
        <v>1</v>
      </c>
      <c r="B32" s="71">
        <v>3</v>
      </c>
      <c r="C32" s="71">
        <v>1</v>
      </c>
      <c r="D32" s="72">
        <v>2.04</v>
      </c>
      <c r="E32" s="67"/>
      <c r="F32" s="16" t="s">
        <v>77</v>
      </c>
      <c r="G32" s="14"/>
      <c r="H32" s="14"/>
      <c r="I32" s="14"/>
      <c r="J32" s="14"/>
      <c r="K32" s="14"/>
      <c r="L32" s="17" t="s">
        <v>78</v>
      </c>
      <c r="M32" s="14" t="s">
        <v>31</v>
      </c>
      <c r="N32" s="14" t="s">
        <v>31</v>
      </c>
      <c r="O32" s="14" t="s">
        <v>31</v>
      </c>
      <c r="P32" s="14" t="s">
        <v>31</v>
      </c>
      <c r="Q32" s="73">
        <f t="shared" ref="Q32:V32" si="5">SUM(Q33)</f>
        <v>300000</v>
      </c>
      <c r="R32" s="73">
        <f t="shared" si="5"/>
        <v>300000</v>
      </c>
      <c r="S32" s="74">
        <f t="shared" si="5"/>
        <v>300000</v>
      </c>
      <c r="T32" s="74">
        <f t="shared" si="5"/>
        <v>300000</v>
      </c>
      <c r="U32" s="74">
        <f t="shared" si="5"/>
        <v>300000</v>
      </c>
      <c r="V32" s="73">
        <f t="shared" si="5"/>
        <v>2500000</v>
      </c>
      <c r="W32" s="31"/>
      <c r="X32" s="32"/>
      <c r="Y32" s="28">
        <v>2</v>
      </c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  <row r="33" spans="1:45" s="4" customFormat="1" ht="76.5" x14ac:dyDescent="0.25">
      <c r="A33" s="64">
        <v>1</v>
      </c>
      <c r="B33" s="65">
        <v>3</v>
      </c>
      <c r="C33" s="65">
        <v>1</v>
      </c>
      <c r="D33" s="66">
        <v>2.04</v>
      </c>
      <c r="E33" s="65">
        <v>4</v>
      </c>
      <c r="F33" s="67" t="s">
        <v>79</v>
      </c>
      <c r="G33" s="14"/>
      <c r="H33" s="14"/>
      <c r="I33" s="14"/>
      <c r="J33" s="14"/>
      <c r="K33" s="20" t="s">
        <v>80</v>
      </c>
      <c r="L33" s="67" t="s">
        <v>81</v>
      </c>
      <c r="M33" s="20" t="s">
        <v>82</v>
      </c>
      <c r="N33" s="20" t="s">
        <v>82</v>
      </c>
      <c r="O33" s="20" t="s">
        <v>82</v>
      </c>
      <c r="P33" s="20" t="s">
        <v>82</v>
      </c>
      <c r="Q33" s="68">
        <v>300000</v>
      </c>
      <c r="R33" s="68">
        <v>300000</v>
      </c>
      <c r="S33" s="69">
        <v>300000</v>
      </c>
      <c r="T33" s="69">
        <v>300000</v>
      </c>
      <c r="U33" s="69">
        <v>300000</v>
      </c>
      <c r="V33" s="68">
        <v>2500000</v>
      </c>
      <c r="W33" s="31"/>
      <c r="X33" s="20"/>
      <c r="Y33" s="28">
        <v>3</v>
      </c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</row>
    <row r="34" spans="1:45" s="4" customFormat="1" ht="38.25" x14ac:dyDescent="0.25">
      <c r="A34" s="70">
        <v>1</v>
      </c>
      <c r="B34" s="71">
        <v>3</v>
      </c>
      <c r="C34" s="71">
        <v>1</v>
      </c>
      <c r="D34" s="72">
        <v>2.0499999999999998</v>
      </c>
      <c r="E34" s="67"/>
      <c r="F34" s="16" t="s">
        <v>83</v>
      </c>
      <c r="G34" s="14"/>
      <c r="H34" s="14"/>
      <c r="I34" s="14"/>
      <c r="J34" s="14"/>
      <c r="K34" s="14"/>
      <c r="L34" s="17" t="s">
        <v>84</v>
      </c>
      <c r="M34" s="14" t="s">
        <v>31</v>
      </c>
      <c r="N34" s="14" t="s">
        <v>31</v>
      </c>
      <c r="O34" s="14" t="s">
        <v>31</v>
      </c>
      <c r="P34" s="14" t="s">
        <v>31</v>
      </c>
      <c r="Q34" s="73">
        <f t="shared" ref="Q34:V34" si="6">SUM(Q35:Q38)</f>
        <v>13400000</v>
      </c>
      <c r="R34" s="73">
        <f t="shared" si="6"/>
        <v>31800000</v>
      </c>
      <c r="S34" s="74">
        <f t="shared" si="6"/>
        <v>31800000</v>
      </c>
      <c r="T34" s="74">
        <f t="shared" si="6"/>
        <v>31800000</v>
      </c>
      <c r="U34" s="74">
        <f t="shared" si="6"/>
        <v>31800000</v>
      </c>
      <c r="V34" s="73">
        <f t="shared" si="6"/>
        <v>96500000</v>
      </c>
      <c r="W34" s="31"/>
      <c r="X34" s="32"/>
      <c r="Y34" s="28">
        <v>2</v>
      </c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</row>
    <row r="35" spans="1:45" s="4" customFormat="1" ht="38.25" x14ac:dyDescent="0.25">
      <c r="A35" s="64">
        <v>1</v>
      </c>
      <c r="B35" s="65">
        <v>3</v>
      </c>
      <c r="C35" s="65">
        <v>1</v>
      </c>
      <c r="D35" s="66">
        <v>2.0499999999999998</v>
      </c>
      <c r="E35" s="65">
        <v>2</v>
      </c>
      <c r="F35" s="67" t="s">
        <v>85</v>
      </c>
      <c r="G35" s="14"/>
      <c r="H35" s="14"/>
      <c r="I35" s="14"/>
      <c r="J35" s="14"/>
      <c r="K35" s="20" t="s">
        <v>43</v>
      </c>
      <c r="L35" s="67" t="s">
        <v>86</v>
      </c>
      <c r="M35" s="20" t="s">
        <v>87</v>
      </c>
      <c r="N35" s="20" t="s">
        <v>88</v>
      </c>
      <c r="O35" s="20" t="s">
        <v>88</v>
      </c>
      <c r="P35" s="20" t="s">
        <v>88</v>
      </c>
      <c r="Q35" s="68">
        <v>12500000</v>
      </c>
      <c r="R35" s="68">
        <v>0</v>
      </c>
      <c r="S35" s="69">
        <v>0</v>
      </c>
      <c r="T35" s="69">
        <v>0</v>
      </c>
      <c r="U35" s="69">
        <v>0</v>
      </c>
      <c r="V35" s="68">
        <v>12500000</v>
      </c>
      <c r="W35" s="31"/>
      <c r="X35" s="32"/>
      <c r="Y35" s="28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</row>
    <row r="36" spans="1:45" s="4" customFormat="1" ht="38.25" x14ac:dyDescent="0.25">
      <c r="A36" s="64">
        <v>1</v>
      </c>
      <c r="B36" s="65">
        <v>3</v>
      </c>
      <c r="C36" s="65">
        <v>1</v>
      </c>
      <c r="D36" s="66">
        <v>2.0499999999999998</v>
      </c>
      <c r="E36" s="65">
        <v>3</v>
      </c>
      <c r="F36" s="67" t="s">
        <v>89</v>
      </c>
      <c r="G36" s="14"/>
      <c r="H36" s="14"/>
      <c r="I36" s="14"/>
      <c r="J36" s="14"/>
      <c r="K36" s="20" t="s">
        <v>43</v>
      </c>
      <c r="L36" s="67" t="s">
        <v>90</v>
      </c>
      <c r="M36" s="20" t="s">
        <v>82</v>
      </c>
      <c r="N36" s="20" t="s">
        <v>82</v>
      </c>
      <c r="O36" s="20" t="s">
        <v>82</v>
      </c>
      <c r="P36" s="20" t="s">
        <v>82</v>
      </c>
      <c r="Q36" s="75">
        <v>300000</v>
      </c>
      <c r="R36" s="75">
        <v>300000</v>
      </c>
      <c r="S36" s="76">
        <v>300000</v>
      </c>
      <c r="T36" s="76">
        <v>300000</v>
      </c>
      <c r="U36" s="76">
        <v>300000</v>
      </c>
      <c r="V36" s="75">
        <v>4000000</v>
      </c>
      <c r="W36" s="31"/>
      <c r="X36" s="20"/>
      <c r="Y36" s="28">
        <v>3</v>
      </c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</row>
    <row r="37" spans="1:45" s="4" customFormat="1" ht="38.25" x14ac:dyDescent="0.25">
      <c r="A37" s="64">
        <v>1</v>
      </c>
      <c r="B37" s="65">
        <v>3</v>
      </c>
      <c r="C37" s="65">
        <v>1</v>
      </c>
      <c r="D37" s="66">
        <v>2.0499999999999998</v>
      </c>
      <c r="E37" s="65">
        <v>10</v>
      </c>
      <c r="F37" s="67" t="s">
        <v>91</v>
      </c>
      <c r="G37" s="67"/>
      <c r="H37" s="67"/>
      <c r="I37" s="67"/>
      <c r="J37" s="20"/>
      <c r="K37" s="20"/>
      <c r="L37" s="67" t="s">
        <v>92</v>
      </c>
      <c r="M37" s="20" t="s">
        <v>93</v>
      </c>
      <c r="N37" s="20" t="s">
        <v>94</v>
      </c>
      <c r="O37" s="20" t="s">
        <v>94</v>
      </c>
      <c r="P37" s="20" t="s">
        <v>94</v>
      </c>
      <c r="Q37" s="75">
        <v>300000</v>
      </c>
      <c r="R37" s="75">
        <f>42*250000</f>
        <v>10500000</v>
      </c>
      <c r="S37" s="76">
        <f>42*250000</f>
        <v>10500000</v>
      </c>
      <c r="T37" s="76">
        <f>42*250000</f>
        <v>10500000</v>
      </c>
      <c r="U37" s="76">
        <f>42*250000</f>
        <v>10500000</v>
      </c>
      <c r="V37" s="75">
        <v>20000000</v>
      </c>
      <c r="W37" s="31"/>
      <c r="X37" s="20"/>
      <c r="Y37" s="28">
        <v>3</v>
      </c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</row>
    <row r="38" spans="1:45" s="4" customFormat="1" ht="38.25" x14ac:dyDescent="0.25">
      <c r="A38" s="64">
        <v>1</v>
      </c>
      <c r="B38" s="65">
        <v>3</v>
      </c>
      <c r="C38" s="65">
        <v>1</v>
      </c>
      <c r="D38" s="66">
        <v>2.0499999999999998</v>
      </c>
      <c r="E38" s="65">
        <v>11</v>
      </c>
      <c r="F38" s="67" t="s">
        <v>95</v>
      </c>
      <c r="G38" s="67"/>
      <c r="H38" s="67"/>
      <c r="I38" s="67"/>
      <c r="J38" s="20"/>
      <c r="K38" s="20"/>
      <c r="L38" s="67" t="s">
        <v>96</v>
      </c>
      <c r="M38" s="20" t="s">
        <v>93</v>
      </c>
      <c r="N38" s="20" t="s">
        <v>94</v>
      </c>
      <c r="O38" s="20" t="s">
        <v>94</v>
      </c>
      <c r="P38" s="20" t="s">
        <v>94</v>
      </c>
      <c r="Q38" s="75">
        <v>300000</v>
      </c>
      <c r="R38" s="75">
        <f>42*250000*2</f>
        <v>21000000</v>
      </c>
      <c r="S38" s="76">
        <f>42*250000*2</f>
        <v>21000000</v>
      </c>
      <c r="T38" s="76">
        <f>42*250000*2</f>
        <v>21000000</v>
      </c>
      <c r="U38" s="76">
        <f>42*250000*2</f>
        <v>21000000</v>
      </c>
      <c r="V38" s="75">
        <v>60000000</v>
      </c>
      <c r="W38" s="31"/>
      <c r="X38" s="20"/>
      <c r="Y38" s="28">
        <v>3</v>
      </c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</row>
    <row r="39" spans="1:45" s="4" customFormat="1" ht="38.25" x14ac:dyDescent="0.25">
      <c r="A39" s="70">
        <v>1</v>
      </c>
      <c r="B39" s="71">
        <v>3</v>
      </c>
      <c r="C39" s="71">
        <v>1</v>
      </c>
      <c r="D39" s="72">
        <v>2.06</v>
      </c>
      <c r="E39" s="67"/>
      <c r="F39" s="17" t="s">
        <v>97</v>
      </c>
      <c r="G39" s="17"/>
      <c r="H39" s="17"/>
      <c r="I39" s="17"/>
      <c r="J39" s="14"/>
      <c r="K39" s="14"/>
      <c r="L39" s="17" t="s">
        <v>98</v>
      </c>
      <c r="M39" s="14" t="s">
        <v>31</v>
      </c>
      <c r="N39" s="14" t="s">
        <v>31</v>
      </c>
      <c r="O39" s="14" t="s">
        <v>31</v>
      </c>
      <c r="P39" s="14" t="s">
        <v>31</v>
      </c>
      <c r="Q39" s="73">
        <f t="shared" ref="Q39:V39" si="7">SUM(Q40:Q48)</f>
        <v>550300000</v>
      </c>
      <c r="R39" s="73">
        <f t="shared" si="7"/>
        <v>567300000</v>
      </c>
      <c r="S39" s="74">
        <f t="shared" si="7"/>
        <v>567300000</v>
      </c>
      <c r="T39" s="74">
        <f t="shared" si="7"/>
        <v>587300000</v>
      </c>
      <c r="U39" s="74">
        <f t="shared" si="7"/>
        <v>587300000</v>
      </c>
      <c r="V39" s="73">
        <f t="shared" si="7"/>
        <v>764500000</v>
      </c>
      <c r="W39" s="31"/>
      <c r="X39" s="32"/>
      <c r="Y39" s="28">
        <v>2</v>
      </c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</row>
    <row r="40" spans="1:45" s="4" customFormat="1" ht="38.25" x14ac:dyDescent="0.25">
      <c r="A40" s="64">
        <v>1</v>
      </c>
      <c r="B40" s="65">
        <v>3</v>
      </c>
      <c r="C40" s="65">
        <v>1</v>
      </c>
      <c r="D40" s="66">
        <v>2.06</v>
      </c>
      <c r="E40" s="65">
        <v>1</v>
      </c>
      <c r="F40" s="67" t="s">
        <v>99</v>
      </c>
      <c r="G40" s="14"/>
      <c r="H40" s="14"/>
      <c r="I40" s="14"/>
      <c r="J40" s="14"/>
      <c r="K40" s="20" t="s">
        <v>43</v>
      </c>
      <c r="L40" s="67" t="s">
        <v>100</v>
      </c>
      <c r="M40" s="20" t="s">
        <v>101</v>
      </c>
      <c r="N40" s="20" t="s">
        <v>101</v>
      </c>
      <c r="O40" s="20" t="s">
        <v>101</v>
      </c>
      <c r="P40" s="20" t="s">
        <v>101</v>
      </c>
      <c r="Q40" s="68">
        <v>8000000</v>
      </c>
      <c r="R40" s="68">
        <v>6000000</v>
      </c>
      <c r="S40" s="69">
        <v>6000000</v>
      </c>
      <c r="T40" s="69">
        <v>6000000</v>
      </c>
      <c r="U40" s="69">
        <v>6000000</v>
      </c>
      <c r="V40" s="68">
        <v>10000000</v>
      </c>
      <c r="W40" s="31"/>
      <c r="X40" s="20"/>
      <c r="Y40" s="28">
        <v>3</v>
      </c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</row>
    <row r="41" spans="1:45" s="4" customFormat="1" ht="38.25" x14ac:dyDescent="0.25">
      <c r="A41" s="14">
        <v>1</v>
      </c>
      <c r="B41" s="63" t="s">
        <v>22</v>
      </c>
      <c r="C41" s="77" t="s">
        <v>25</v>
      </c>
      <c r="D41" s="77" t="s">
        <v>102</v>
      </c>
      <c r="E41" s="77" t="s">
        <v>103</v>
      </c>
      <c r="F41" s="15" t="s">
        <v>104</v>
      </c>
      <c r="G41" s="15"/>
      <c r="H41" s="78"/>
      <c r="I41" s="78"/>
      <c r="J41" s="78"/>
      <c r="K41" s="79"/>
      <c r="L41" s="15" t="s">
        <v>105</v>
      </c>
      <c r="M41" s="20" t="s">
        <v>106</v>
      </c>
      <c r="N41" s="20" t="s">
        <v>106</v>
      </c>
      <c r="O41" s="20" t="s">
        <v>106</v>
      </c>
      <c r="P41" s="20" t="s">
        <v>106</v>
      </c>
      <c r="Q41" s="80">
        <v>0</v>
      </c>
      <c r="R41" s="80">
        <v>0</v>
      </c>
      <c r="S41" s="81">
        <v>0</v>
      </c>
      <c r="T41" s="328">
        <v>20000000</v>
      </c>
      <c r="U41" s="328">
        <v>20000000</v>
      </c>
      <c r="V41" s="80">
        <v>150000000</v>
      </c>
      <c r="W41" s="82"/>
      <c r="X41" s="78" t="s">
        <v>107</v>
      </c>
      <c r="Y41" s="83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</row>
    <row r="42" spans="1:45" s="4" customFormat="1" ht="38.25" x14ac:dyDescent="0.25">
      <c r="A42" s="64">
        <v>1</v>
      </c>
      <c r="B42" s="65">
        <v>3</v>
      </c>
      <c r="C42" s="65">
        <v>1</v>
      </c>
      <c r="D42" s="66">
        <v>2.06</v>
      </c>
      <c r="E42" s="65">
        <v>3</v>
      </c>
      <c r="F42" s="67" t="s">
        <v>108</v>
      </c>
      <c r="G42" s="14"/>
      <c r="H42" s="14"/>
      <c r="I42" s="14"/>
      <c r="J42" s="14"/>
      <c r="K42" s="20" t="s">
        <v>43</v>
      </c>
      <c r="L42" s="67" t="s">
        <v>109</v>
      </c>
      <c r="M42" s="20" t="s">
        <v>110</v>
      </c>
      <c r="N42" s="20" t="s">
        <v>110</v>
      </c>
      <c r="O42" s="20" t="s">
        <v>110</v>
      </c>
      <c r="P42" s="20" t="s">
        <v>110</v>
      </c>
      <c r="Q42" s="68">
        <v>9000000</v>
      </c>
      <c r="R42" s="68">
        <v>8000000</v>
      </c>
      <c r="S42" s="69">
        <v>8000000</v>
      </c>
      <c r="T42" s="69">
        <v>8000000</v>
      </c>
      <c r="U42" s="69">
        <v>8000000</v>
      </c>
      <c r="V42" s="68">
        <v>7000000</v>
      </c>
      <c r="W42" s="31"/>
      <c r="X42" s="20"/>
      <c r="Y42" s="28">
        <v>3</v>
      </c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</row>
    <row r="43" spans="1:45" s="4" customFormat="1" ht="38.25" x14ac:dyDescent="0.25">
      <c r="A43" s="64">
        <v>1</v>
      </c>
      <c r="B43" s="65">
        <v>3</v>
      </c>
      <c r="C43" s="65">
        <v>1</v>
      </c>
      <c r="D43" s="66">
        <v>2.06</v>
      </c>
      <c r="E43" s="65">
        <v>4</v>
      </c>
      <c r="F43" s="67" t="s">
        <v>111</v>
      </c>
      <c r="G43" s="14"/>
      <c r="H43" s="14"/>
      <c r="I43" s="14"/>
      <c r="J43" s="14"/>
      <c r="K43" s="20" t="s">
        <v>43</v>
      </c>
      <c r="L43" s="67" t="s">
        <v>112</v>
      </c>
      <c r="M43" s="20" t="s">
        <v>101</v>
      </c>
      <c r="N43" s="20" t="s">
        <v>101</v>
      </c>
      <c r="O43" s="20" t="s">
        <v>101</v>
      </c>
      <c r="P43" s="20" t="s">
        <v>101</v>
      </c>
      <c r="Q43" s="68">
        <v>50000000</v>
      </c>
      <c r="R43" s="68">
        <v>60000000</v>
      </c>
      <c r="S43" s="69">
        <v>60000000</v>
      </c>
      <c r="T43" s="69">
        <v>60000000</v>
      </c>
      <c r="U43" s="69">
        <v>60000000</v>
      </c>
      <c r="V43" s="68">
        <v>45000000</v>
      </c>
      <c r="W43" s="31"/>
      <c r="X43" s="20"/>
      <c r="Y43" s="28">
        <v>3</v>
      </c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</row>
    <row r="44" spans="1:45" s="4" customFormat="1" ht="53.45" customHeight="1" x14ac:dyDescent="0.25">
      <c r="A44" s="64">
        <v>1</v>
      </c>
      <c r="B44" s="65">
        <v>3</v>
      </c>
      <c r="C44" s="65">
        <v>1</v>
      </c>
      <c r="D44" s="66">
        <v>2.06</v>
      </c>
      <c r="E44" s="65">
        <v>5</v>
      </c>
      <c r="F44" s="67" t="s">
        <v>113</v>
      </c>
      <c r="G44" s="14"/>
      <c r="H44" s="14"/>
      <c r="I44" s="14"/>
      <c r="J44" s="14"/>
      <c r="K44" s="20" t="s">
        <v>43</v>
      </c>
      <c r="L44" s="67" t="s">
        <v>114</v>
      </c>
      <c r="M44" s="20" t="s">
        <v>101</v>
      </c>
      <c r="N44" s="20" t="s">
        <v>101</v>
      </c>
      <c r="O44" s="20" t="s">
        <v>101</v>
      </c>
      <c r="P44" s="20" t="s">
        <v>101</v>
      </c>
      <c r="Q44" s="68">
        <v>30000000</v>
      </c>
      <c r="R44" s="68">
        <v>40000000</v>
      </c>
      <c r="S44" s="69">
        <v>40000000</v>
      </c>
      <c r="T44" s="69">
        <v>40000000</v>
      </c>
      <c r="U44" s="69">
        <v>40000000</v>
      </c>
      <c r="V44" s="68">
        <v>35000000</v>
      </c>
      <c r="W44" s="31"/>
      <c r="X44" s="20"/>
      <c r="Y44" s="28">
        <v>3</v>
      </c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</row>
    <row r="45" spans="1:45" s="4" customFormat="1" ht="48.95" customHeight="1" x14ac:dyDescent="0.25">
      <c r="A45" s="64">
        <v>1</v>
      </c>
      <c r="B45" s="65">
        <v>3</v>
      </c>
      <c r="C45" s="65">
        <v>1</v>
      </c>
      <c r="D45" s="66">
        <v>2.06</v>
      </c>
      <c r="E45" s="65">
        <v>6</v>
      </c>
      <c r="F45" s="67" t="s">
        <v>115</v>
      </c>
      <c r="G45" s="14"/>
      <c r="H45" s="14"/>
      <c r="I45" s="14"/>
      <c r="J45" s="14"/>
      <c r="K45" s="20" t="s">
        <v>43</v>
      </c>
      <c r="L45" s="67" t="s">
        <v>116</v>
      </c>
      <c r="M45" s="20" t="s">
        <v>117</v>
      </c>
      <c r="N45" s="20" t="s">
        <v>117</v>
      </c>
      <c r="O45" s="20" t="s">
        <v>117</v>
      </c>
      <c r="P45" s="20" t="s">
        <v>117</v>
      </c>
      <c r="Q45" s="68">
        <v>3000000</v>
      </c>
      <c r="R45" s="68">
        <v>3000000</v>
      </c>
      <c r="S45" s="69">
        <v>3000000</v>
      </c>
      <c r="T45" s="69">
        <v>3000000</v>
      </c>
      <c r="U45" s="69">
        <v>3000000</v>
      </c>
      <c r="V45" s="68">
        <v>5000000</v>
      </c>
      <c r="W45" s="31"/>
      <c r="X45" s="20"/>
      <c r="Y45" s="28">
        <v>3</v>
      </c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</row>
    <row r="46" spans="1:45" s="4" customFormat="1" ht="39.950000000000003" customHeight="1" x14ac:dyDescent="0.25">
      <c r="A46" s="64">
        <v>1</v>
      </c>
      <c r="B46" s="65">
        <v>3</v>
      </c>
      <c r="C46" s="65">
        <v>1</v>
      </c>
      <c r="D46" s="66">
        <v>2.06</v>
      </c>
      <c r="E46" s="65">
        <v>7</v>
      </c>
      <c r="F46" s="67" t="s">
        <v>118</v>
      </c>
      <c r="G46" s="14"/>
      <c r="H46" s="14"/>
      <c r="I46" s="14"/>
      <c r="J46" s="14"/>
      <c r="K46" s="20" t="s">
        <v>43</v>
      </c>
      <c r="L46" s="67" t="s">
        <v>119</v>
      </c>
      <c r="M46" s="20" t="s">
        <v>101</v>
      </c>
      <c r="N46" s="20" t="s">
        <v>101</v>
      </c>
      <c r="O46" s="20" t="s">
        <v>101</v>
      </c>
      <c r="P46" s="20" t="s">
        <v>101</v>
      </c>
      <c r="Q46" s="68">
        <v>130000000</v>
      </c>
      <c r="R46" s="68">
        <v>130000000</v>
      </c>
      <c r="S46" s="69">
        <v>130000000</v>
      </c>
      <c r="T46" s="69">
        <v>130000000</v>
      </c>
      <c r="U46" s="69">
        <v>130000000</v>
      </c>
      <c r="V46" s="68">
        <v>110000000</v>
      </c>
      <c r="W46" s="31"/>
      <c r="X46" s="20"/>
      <c r="Y46" s="28">
        <v>3</v>
      </c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</row>
    <row r="47" spans="1:45" s="4" customFormat="1" ht="42.6" customHeight="1" x14ac:dyDescent="0.25">
      <c r="A47" s="64">
        <v>1</v>
      </c>
      <c r="B47" s="65">
        <v>3</v>
      </c>
      <c r="C47" s="65">
        <v>1</v>
      </c>
      <c r="D47" s="66">
        <v>2.06</v>
      </c>
      <c r="E47" s="65">
        <v>9</v>
      </c>
      <c r="F47" s="67" t="s">
        <v>120</v>
      </c>
      <c r="G47" s="14"/>
      <c r="H47" s="14"/>
      <c r="I47" s="14"/>
      <c r="J47" s="14"/>
      <c r="K47" s="20" t="s">
        <v>43</v>
      </c>
      <c r="L47" s="67" t="s">
        <v>121</v>
      </c>
      <c r="M47" s="20" t="s">
        <v>122</v>
      </c>
      <c r="N47" s="20" t="s">
        <v>122</v>
      </c>
      <c r="O47" s="20" t="s">
        <v>122</v>
      </c>
      <c r="P47" s="20" t="s">
        <v>122</v>
      </c>
      <c r="Q47" s="68">
        <v>320000000</v>
      </c>
      <c r="R47" s="68">
        <v>320000000</v>
      </c>
      <c r="S47" s="69">
        <v>320000000</v>
      </c>
      <c r="T47" s="69">
        <v>320000000</v>
      </c>
      <c r="U47" s="69">
        <v>320000000</v>
      </c>
      <c r="V47" s="68">
        <v>400000000</v>
      </c>
      <c r="W47" s="31"/>
      <c r="X47" s="20"/>
      <c r="Y47" s="28">
        <v>3</v>
      </c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</row>
    <row r="48" spans="1:45" s="4" customFormat="1" ht="43.5" customHeight="1" x14ac:dyDescent="0.25">
      <c r="A48" s="64">
        <v>1</v>
      </c>
      <c r="B48" s="65">
        <v>3</v>
      </c>
      <c r="C48" s="65">
        <v>1</v>
      </c>
      <c r="D48" s="66">
        <v>2.06</v>
      </c>
      <c r="E48" s="85">
        <v>10</v>
      </c>
      <c r="F48" s="67" t="s">
        <v>123</v>
      </c>
      <c r="G48" s="14"/>
      <c r="H48" s="14"/>
      <c r="I48" s="14"/>
      <c r="J48" s="14"/>
      <c r="K48" s="20" t="s">
        <v>43</v>
      </c>
      <c r="L48" s="67" t="s">
        <v>124</v>
      </c>
      <c r="M48" s="20" t="s">
        <v>117</v>
      </c>
      <c r="N48" s="20" t="s">
        <v>117</v>
      </c>
      <c r="O48" s="20" t="s">
        <v>117</v>
      </c>
      <c r="P48" s="20" t="s">
        <v>117</v>
      </c>
      <c r="Q48" s="68">
        <v>300000</v>
      </c>
      <c r="R48" s="68">
        <v>300000</v>
      </c>
      <c r="S48" s="69">
        <v>300000</v>
      </c>
      <c r="T48" s="69">
        <v>300000</v>
      </c>
      <c r="U48" s="69">
        <v>300000</v>
      </c>
      <c r="V48" s="68">
        <v>2500000</v>
      </c>
      <c r="W48" s="31"/>
      <c r="X48" s="20"/>
      <c r="Y48" s="28">
        <v>3</v>
      </c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</row>
    <row r="49" spans="1:45" s="4" customFormat="1" ht="38.25" hidden="1" x14ac:dyDescent="0.25">
      <c r="A49" s="70">
        <v>4</v>
      </c>
      <c r="B49" s="71">
        <v>2</v>
      </c>
      <c r="C49" s="71">
        <v>1</v>
      </c>
      <c r="D49" s="72">
        <v>2.0699999999999998</v>
      </c>
      <c r="E49" s="67"/>
      <c r="F49" s="17" t="s">
        <v>125</v>
      </c>
      <c r="G49" s="17"/>
      <c r="H49" s="17"/>
      <c r="I49" s="17"/>
      <c r="J49" s="14"/>
      <c r="K49" s="14"/>
      <c r="L49" s="17" t="s">
        <v>126</v>
      </c>
      <c r="M49" s="14" t="s">
        <v>31</v>
      </c>
      <c r="N49" s="14" t="s">
        <v>31</v>
      </c>
      <c r="O49" s="14" t="s">
        <v>31</v>
      </c>
      <c r="P49" s="14" t="s">
        <v>31</v>
      </c>
      <c r="Q49" s="18"/>
      <c r="R49" s="18"/>
      <c r="S49" s="19"/>
      <c r="T49" s="19"/>
      <c r="U49" s="19"/>
      <c r="V49" s="18"/>
      <c r="W49" s="31"/>
      <c r="X49" s="32"/>
      <c r="Y49" s="28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</row>
    <row r="50" spans="1:45" s="4" customFormat="1" ht="63.75" hidden="1" x14ac:dyDescent="0.25">
      <c r="A50" s="64">
        <v>4</v>
      </c>
      <c r="B50" s="65">
        <v>2</v>
      </c>
      <c r="C50" s="65">
        <v>1</v>
      </c>
      <c r="D50" s="66">
        <v>2.0699999999999998</v>
      </c>
      <c r="E50" s="65">
        <v>3</v>
      </c>
      <c r="F50" s="67" t="s">
        <v>127</v>
      </c>
      <c r="G50" s="17"/>
      <c r="H50" s="17"/>
      <c r="I50" s="17"/>
      <c r="J50" s="14"/>
      <c r="K50" s="20" t="s">
        <v>60</v>
      </c>
      <c r="L50" s="67" t="s">
        <v>128</v>
      </c>
      <c r="M50" s="20" t="s">
        <v>129</v>
      </c>
      <c r="N50" s="20" t="s">
        <v>129</v>
      </c>
      <c r="O50" s="20" t="s">
        <v>129</v>
      </c>
      <c r="P50" s="20" t="s">
        <v>129</v>
      </c>
      <c r="Q50" s="68"/>
      <c r="R50" s="68"/>
      <c r="S50" s="69"/>
      <c r="T50" s="69"/>
      <c r="U50" s="69"/>
      <c r="V50" s="68"/>
      <c r="W50" s="31"/>
      <c r="X50" s="32"/>
      <c r="Y50" s="28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</row>
    <row r="51" spans="1:45" s="4" customFormat="1" ht="63.75" hidden="1" x14ac:dyDescent="0.25">
      <c r="A51" s="64">
        <v>4</v>
      </c>
      <c r="B51" s="65">
        <v>2</v>
      </c>
      <c r="C51" s="65">
        <v>1</v>
      </c>
      <c r="D51" s="66">
        <v>2.0699999999999998</v>
      </c>
      <c r="E51" s="65">
        <v>6</v>
      </c>
      <c r="F51" s="67" t="s">
        <v>130</v>
      </c>
      <c r="G51" s="14"/>
      <c r="H51" s="14"/>
      <c r="I51" s="14"/>
      <c r="J51" s="14"/>
      <c r="K51" s="20" t="s">
        <v>60</v>
      </c>
      <c r="L51" s="67" t="s">
        <v>131</v>
      </c>
      <c r="M51" s="20" t="s">
        <v>129</v>
      </c>
      <c r="N51" s="20" t="s">
        <v>129</v>
      </c>
      <c r="O51" s="20" t="s">
        <v>129</v>
      </c>
      <c r="P51" s="20" t="s">
        <v>129</v>
      </c>
      <c r="Q51" s="68"/>
      <c r="R51" s="68"/>
      <c r="S51" s="69"/>
      <c r="T51" s="69"/>
      <c r="U51" s="69"/>
      <c r="V51" s="68"/>
      <c r="W51" s="31"/>
      <c r="X51" s="32"/>
      <c r="Y51" s="28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</row>
    <row r="52" spans="1:45" s="4" customFormat="1" ht="53.45" customHeight="1" x14ac:dyDescent="0.25">
      <c r="A52" s="70">
        <v>1</v>
      </c>
      <c r="B52" s="71">
        <v>3</v>
      </c>
      <c r="C52" s="71">
        <v>1</v>
      </c>
      <c r="D52" s="72">
        <v>2.08</v>
      </c>
      <c r="E52" s="67"/>
      <c r="F52" s="16" t="s">
        <v>132</v>
      </c>
      <c r="G52" s="14"/>
      <c r="H52" s="14"/>
      <c r="I52" s="14"/>
      <c r="J52" s="14"/>
      <c r="K52" s="14"/>
      <c r="L52" s="17" t="s">
        <v>133</v>
      </c>
      <c r="M52" s="14" t="s">
        <v>134</v>
      </c>
      <c r="N52" s="14" t="s">
        <v>134</v>
      </c>
      <c r="O52" s="14" t="s">
        <v>134</v>
      </c>
      <c r="P52" s="14" t="s">
        <v>134</v>
      </c>
      <c r="Q52" s="73">
        <f t="shared" ref="Q52:V52" si="8">SUM(Q53:Q56)</f>
        <v>2043080000</v>
      </c>
      <c r="R52" s="73">
        <f t="shared" si="8"/>
        <v>2036080000</v>
      </c>
      <c r="S52" s="74">
        <f t="shared" si="8"/>
        <v>2036080000</v>
      </c>
      <c r="T52" s="74">
        <f t="shared" si="8"/>
        <v>2036080000</v>
      </c>
      <c r="U52" s="74">
        <f t="shared" si="8"/>
        <v>2036080000</v>
      </c>
      <c r="V52" s="73">
        <f t="shared" si="8"/>
        <v>1904980000</v>
      </c>
      <c r="W52" s="31"/>
      <c r="X52" s="32"/>
      <c r="Y52" s="28">
        <v>2</v>
      </c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</row>
    <row r="53" spans="1:45" s="4" customFormat="1" ht="54" customHeight="1" x14ac:dyDescent="0.25">
      <c r="A53" s="64">
        <v>1</v>
      </c>
      <c r="B53" s="65">
        <v>3</v>
      </c>
      <c r="C53" s="65">
        <v>1</v>
      </c>
      <c r="D53" s="66">
        <v>2.08</v>
      </c>
      <c r="E53" s="65">
        <v>1</v>
      </c>
      <c r="F53" s="67" t="s">
        <v>135</v>
      </c>
      <c r="G53" s="14"/>
      <c r="H53" s="14"/>
      <c r="I53" s="14"/>
      <c r="J53" s="14"/>
      <c r="K53" s="20" t="s">
        <v>43</v>
      </c>
      <c r="L53" s="67" t="s">
        <v>136</v>
      </c>
      <c r="M53" s="20" t="s">
        <v>122</v>
      </c>
      <c r="N53" s="20" t="s">
        <v>122</v>
      </c>
      <c r="O53" s="20" t="s">
        <v>122</v>
      </c>
      <c r="P53" s="20" t="s">
        <v>122</v>
      </c>
      <c r="Q53" s="68">
        <v>2000000</v>
      </c>
      <c r="R53" s="68">
        <v>2000000</v>
      </c>
      <c r="S53" s="69">
        <v>2000000</v>
      </c>
      <c r="T53" s="69">
        <v>2000000</v>
      </c>
      <c r="U53" s="69">
        <v>2000000</v>
      </c>
      <c r="V53" s="68">
        <v>2000000</v>
      </c>
      <c r="W53" s="31"/>
      <c r="X53" s="20"/>
      <c r="Y53" s="28">
        <v>3</v>
      </c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45" s="4" customFormat="1" ht="53.45" customHeight="1" x14ac:dyDescent="0.25">
      <c r="A54" s="64">
        <v>1</v>
      </c>
      <c r="B54" s="65">
        <v>3</v>
      </c>
      <c r="C54" s="65">
        <v>1</v>
      </c>
      <c r="D54" s="66">
        <v>2.08</v>
      </c>
      <c r="E54" s="65">
        <v>2</v>
      </c>
      <c r="F54" s="67" t="s">
        <v>137</v>
      </c>
      <c r="G54" s="14"/>
      <c r="H54" s="14"/>
      <c r="I54" s="14"/>
      <c r="J54" s="14"/>
      <c r="K54" s="20" t="s">
        <v>43</v>
      </c>
      <c r="L54" s="67" t="s">
        <v>138</v>
      </c>
      <c r="M54" s="20" t="s">
        <v>122</v>
      </c>
      <c r="N54" s="20" t="s">
        <v>122</v>
      </c>
      <c r="O54" s="20" t="s">
        <v>122</v>
      </c>
      <c r="P54" s="20" t="s">
        <v>122</v>
      </c>
      <c r="Q54" s="68">
        <v>200000000</v>
      </c>
      <c r="R54" s="68">
        <v>215000000</v>
      </c>
      <c r="S54" s="69">
        <v>215000000</v>
      </c>
      <c r="T54" s="69">
        <v>215000000</v>
      </c>
      <c r="U54" s="69">
        <v>215000000</v>
      </c>
      <c r="V54" s="68">
        <v>200000000</v>
      </c>
      <c r="W54" s="31"/>
      <c r="X54" s="20"/>
      <c r="Y54" s="28">
        <v>3</v>
      </c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</row>
    <row r="55" spans="1:45" s="4" customFormat="1" ht="60" customHeight="1" x14ac:dyDescent="0.25">
      <c r="A55" s="64">
        <v>1</v>
      </c>
      <c r="B55" s="65">
        <v>3</v>
      </c>
      <c r="C55" s="65">
        <v>1</v>
      </c>
      <c r="D55" s="66">
        <v>2.08</v>
      </c>
      <c r="E55" s="65">
        <v>3</v>
      </c>
      <c r="F55" s="67" t="s">
        <v>139</v>
      </c>
      <c r="G55" s="14"/>
      <c r="H55" s="14"/>
      <c r="I55" s="14"/>
      <c r="J55" s="14"/>
      <c r="K55" s="20" t="s">
        <v>43</v>
      </c>
      <c r="L55" s="67" t="s">
        <v>140</v>
      </c>
      <c r="M55" s="20" t="s">
        <v>122</v>
      </c>
      <c r="N55" s="20" t="s">
        <v>122</v>
      </c>
      <c r="O55" s="20" t="s">
        <v>122</v>
      </c>
      <c r="P55" s="20" t="s">
        <v>122</v>
      </c>
      <c r="Q55" s="68">
        <v>30000000</v>
      </c>
      <c r="R55" s="68">
        <v>8000000</v>
      </c>
      <c r="S55" s="69">
        <v>8000000</v>
      </c>
      <c r="T55" s="69">
        <v>8000000</v>
      </c>
      <c r="U55" s="69">
        <v>8000000</v>
      </c>
      <c r="V55" s="68">
        <v>40000000</v>
      </c>
      <c r="W55" s="31"/>
      <c r="X55" s="20"/>
      <c r="Y55" s="28">
        <v>3</v>
      </c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</row>
    <row r="56" spans="1:45" s="4" customFormat="1" ht="56.1" customHeight="1" x14ac:dyDescent="0.25">
      <c r="A56" s="64">
        <v>1</v>
      </c>
      <c r="B56" s="65">
        <v>3</v>
      </c>
      <c r="C56" s="65">
        <v>1</v>
      </c>
      <c r="D56" s="66">
        <v>2.08</v>
      </c>
      <c r="E56" s="65">
        <v>4</v>
      </c>
      <c r="F56" s="67" t="s">
        <v>141</v>
      </c>
      <c r="G56" s="14"/>
      <c r="H56" s="14"/>
      <c r="I56" s="14"/>
      <c r="J56" s="14"/>
      <c r="K56" s="20" t="s">
        <v>43</v>
      </c>
      <c r="L56" s="67" t="s">
        <v>142</v>
      </c>
      <c r="M56" s="20" t="s">
        <v>122</v>
      </c>
      <c r="N56" s="20" t="s">
        <v>122</v>
      </c>
      <c r="O56" s="20" t="s">
        <v>122</v>
      </c>
      <c r="P56" s="20" t="s">
        <v>122</v>
      </c>
      <c r="Q56" s="68">
        <v>1811080000</v>
      </c>
      <c r="R56" s="68">
        <v>1811080000</v>
      </c>
      <c r="S56" s="69">
        <v>1811080000</v>
      </c>
      <c r="T56" s="69">
        <v>1811080000</v>
      </c>
      <c r="U56" s="69">
        <v>1811080000</v>
      </c>
      <c r="V56" s="68">
        <v>1662980000</v>
      </c>
      <c r="W56" s="31"/>
      <c r="X56" s="20"/>
      <c r="Y56" s="28">
        <v>3</v>
      </c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</row>
    <row r="57" spans="1:45" s="4" customFormat="1" ht="62.1" customHeight="1" x14ac:dyDescent="0.25">
      <c r="A57" s="70">
        <v>1</v>
      </c>
      <c r="B57" s="71">
        <v>3</v>
      </c>
      <c r="C57" s="71">
        <v>1</v>
      </c>
      <c r="D57" s="72">
        <v>2.09</v>
      </c>
      <c r="E57" s="67"/>
      <c r="F57" s="16" t="s">
        <v>143</v>
      </c>
      <c r="G57" s="14"/>
      <c r="H57" s="14"/>
      <c r="I57" s="14"/>
      <c r="J57" s="14"/>
      <c r="K57" s="14"/>
      <c r="L57" s="17" t="s">
        <v>144</v>
      </c>
      <c r="M57" s="14" t="s">
        <v>134</v>
      </c>
      <c r="N57" s="14" t="s">
        <v>134</v>
      </c>
      <c r="O57" s="14" t="s">
        <v>134</v>
      </c>
      <c r="P57" s="14" t="s">
        <v>134</v>
      </c>
      <c r="Q57" s="73">
        <f t="shared" ref="Q57:V57" si="9">SUM(Q58:Q60)</f>
        <v>95000000</v>
      </c>
      <c r="R57" s="73">
        <f t="shared" si="9"/>
        <v>556510000</v>
      </c>
      <c r="S57" s="74">
        <f t="shared" si="9"/>
        <v>556510000</v>
      </c>
      <c r="T57" s="74">
        <f t="shared" si="9"/>
        <v>558260000</v>
      </c>
      <c r="U57" s="74">
        <f t="shared" si="9"/>
        <v>558260000</v>
      </c>
      <c r="V57" s="73">
        <f t="shared" si="9"/>
        <v>278000000</v>
      </c>
      <c r="W57" s="31"/>
      <c r="X57" s="32"/>
      <c r="Y57" s="28">
        <v>2</v>
      </c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</row>
    <row r="58" spans="1:45" s="4" customFormat="1" ht="66.599999999999994" customHeight="1" x14ac:dyDescent="0.25">
      <c r="A58" s="64">
        <v>1</v>
      </c>
      <c r="B58" s="65">
        <v>3</v>
      </c>
      <c r="C58" s="65">
        <v>1</v>
      </c>
      <c r="D58" s="66">
        <v>2.09</v>
      </c>
      <c r="E58" s="65">
        <v>2</v>
      </c>
      <c r="F58" s="67" t="s">
        <v>145</v>
      </c>
      <c r="G58" s="14"/>
      <c r="H58" s="14"/>
      <c r="I58" s="14"/>
      <c r="J58" s="14"/>
      <c r="K58" s="20" t="s">
        <v>43</v>
      </c>
      <c r="L58" s="67" t="s">
        <v>146</v>
      </c>
      <c r="M58" s="20" t="s">
        <v>147</v>
      </c>
      <c r="N58" s="20" t="s">
        <v>147</v>
      </c>
      <c r="O58" s="20" t="s">
        <v>148</v>
      </c>
      <c r="P58" s="20" t="s">
        <v>148</v>
      </c>
      <c r="Q58" s="68">
        <v>30000000</v>
      </c>
      <c r="R58" s="68">
        <f>30000000+(6*37110000)+(1*33300000)</f>
        <v>285960000</v>
      </c>
      <c r="S58" s="69">
        <f>30000000+(6*37110000)+(1*33300000)</f>
        <v>285960000</v>
      </c>
      <c r="T58" s="357">
        <f>30000000+(6*37110000)+(1*33300000)+(250000*7)</f>
        <v>287710000</v>
      </c>
      <c r="U58" s="357">
        <f>30000000+(6*37110000)+(1*33300000)+(250000*7)</f>
        <v>287710000</v>
      </c>
      <c r="V58" s="68">
        <v>7000000</v>
      </c>
      <c r="W58" s="31"/>
      <c r="X58" s="20"/>
      <c r="Y58" s="28">
        <v>3</v>
      </c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</row>
    <row r="59" spans="1:45" s="4" customFormat="1" ht="58.5" customHeight="1" x14ac:dyDescent="0.25">
      <c r="A59" s="64">
        <v>1</v>
      </c>
      <c r="B59" s="65">
        <v>3</v>
      </c>
      <c r="C59" s="65">
        <v>1</v>
      </c>
      <c r="D59" s="66">
        <v>2.09</v>
      </c>
      <c r="E59" s="65">
        <v>3</v>
      </c>
      <c r="F59" s="67" t="s">
        <v>149</v>
      </c>
      <c r="G59" s="14"/>
      <c r="H59" s="14"/>
      <c r="I59" s="14"/>
      <c r="J59" s="14"/>
      <c r="K59" s="20" t="s">
        <v>43</v>
      </c>
      <c r="L59" s="67" t="s">
        <v>150</v>
      </c>
      <c r="M59" s="20" t="s">
        <v>151</v>
      </c>
      <c r="N59" s="20" t="s">
        <v>151</v>
      </c>
      <c r="O59" s="20" t="s">
        <v>151</v>
      </c>
      <c r="P59" s="20" t="s">
        <v>151</v>
      </c>
      <c r="Q59" s="68">
        <v>50000000</v>
      </c>
      <c r="R59" s="68">
        <f>5*37110000</f>
        <v>185550000</v>
      </c>
      <c r="S59" s="69">
        <f>5*37110000</f>
        <v>185550000</v>
      </c>
      <c r="T59" s="69">
        <f>5*37110000</f>
        <v>185550000</v>
      </c>
      <c r="U59" s="69">
        <f>5*37110000</f>
        <v>185550000</v>
      </c>
      <c r="V59" s="68">
        <v>21000000</v>
      </c>
      <c r="W59" s="31"/>
      <c r="X59" s="20"/>
      <c r="Y59" s="28">
        <v>3</v>
      </c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</row>
    <row r="60" spans="1:45" s="4" customFormat="1" ht="50.1" customHeight="1" x14ac:dyDescent="0.25">
      <c r="A60" s="64">
        <v>1</v>
      </c>
      <c r="B60" s="65">
        <v>3</v>
      </c>
      <c r="C60" s="65">
        <v>1</v>
      </c>
      <c r="D60" s="66">
        <v>2.09</v>
      </c>
      <c r="E60" s="65">
        <v>9</v>
      </c>
      <c r="F60" s="67" t="s">
        <v>152</v>
      </c>
      <c r="G60" s="14"/>
      <c r="H60" s="14"/>
      <c r="I60" s="14"/>
      <c r="J60" s="14"/>
      <c r="K60" s="20" t="s">
        <v>43</v>
      </c>
      <c r="L60" s="67" t="s">
        <v>153</v>
      </c>
      <c r="M60" s="20" t="s">
        <v>154</v>
      </c>
      <c r="N60" s="20" t="s">
        <v>151</v>
      </c>
      <c r="O60" s="20" t="s">
        <v>151</v>
      </c>
      <c r="P60" s="20" t="s">
        <v>151</v>
      </c>
      <c r="Q60" s="68">
        <v>15000000</v>
      </c>
      <c r="R60" s="68">
        <f>25000000+60000000</f>
        <v>85000000</v>
      </c>
      <c r="S60" s="69">
        <f>25000000+60000000</f>
        <v>85000000</v>
      </c>
      <c r="T60" s="69">
        <f>25000000+60000000</f>
        <v>85000000</v>
      </c>
      <c r="U60" s="69">
        <f>25000000+60000000</f>
        <v>85000000</v>
      </c>
      <c r="V60" s="68">
        <v>250000000</v>
      </c>
      <c r="W60" s="31"/>
      <c r="X60" s="20"/>
      <c r="Y60" s="28">
        <v>3</v>
      </c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</row>
    <row r="61" spans="1:45" s="4" customFormat="1" ht="106.5" customHeight="1" x14ac:dyDescent="0.25">
      <c r="A61" s="87">
        <v>1</v>
      </c>
      <c r="B61" s="88">
        <v>3</v>
      </c>
      <c r="C61" s="88">
        <v>2</v>
      </c>
      <c r="D61" s="89"/>
      <c r="E61" s="89"/>
      <c r="F61" s="90" t="s">
        <v>155</v>
      </c>
      <c r="G61" s="91" t="s">
        <v>156</v>
      </c>
      <c r="H61" s="90" t="s">
        <v>157</v>
      </c>
      <c r="I61" s="16" t="s">
        <v>158</v>
      </c>
      <c r="J61" s="51" t="s">
        <v>159</v>
      </c>
      <c r="K61" s="51"/>
      <c r="L61" s="16" t="s">
        <v>160</v>
      </c>
      <c r="M61" s="92">
        <v>0.56430000000000002</v>
      </c>
      <c r="N61" s="92">
        <v>0.56430000000000002</v>
      </c>
      <c r="O61" s="92">
        <v>0.56430000000000002</v>
      </c>
      <c r="P61" s="92">
        <v>0.56430000000000002</v>
      </c>
      <c r="Q61" s="93">
        <f t="shared" ref="Q61:V61" si="10">Q65+Q74</f>
        <v>2850000000</v>
      </c>
      <c r="R61" s="93">
        <f t="shared" si="10"/>
        <v>2331250000</v>
      </c>
      <c r="S61" s="94">
        <f t="shared" si="10"/>
        <v>2331250000</v>
      </c>
      <c r="T61" s="94">
        <f t="shared" si="10"/>
        <v>2372500000</v>
      </c>
      <c r="U61" s="94">
        <f t="shared" si="10"/>
        <v>2735500000</v>
      </c>
      <c r="V61" s="93">
        <f t="shared" si="10"/>
        <v>837500000</v>
      </c>
      <c r="W61" s="582" t="s">
        <v>161</v>
      </c>
      <c r="X61" s="56"/>
      <c r="Y61" s="28">
        <v>1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</row>
    <row r="62" spans="1:45" s="4" customFormat="1" ht="92.45" customHeight="1" x14ac:dyDescent="0.25">
      <c r="A62" s="95"/>
      <c r="B62" s="96"/>
      <c r="C62" s="96"/>
      <c r="D62" s="97"/>
      <c r="E62" s="97"/>
      <c r="F62" s="61"/>
      <c r="G62" s="98"/>
      <c r="H62" s="61"/>
      <c r="I62" s="16" t="s">
        <v>162</v>
      </c>
      <c r="J62" s="51" t="s">
        <v>163</v>
      </c>
      <c r="K62" s="57"/>
      <c r="L62" s="90" t="s">
        <v>164</v>
      </c>
      <c r="M62" s="99">
        <v>0.57999999999999996</v>
      </c>
      <c r="N62" s="99">
        <v>0.57999999999999996</v>
      </c>
      <c r="O62" s="99">
        <v>0.57999999999999996</v>
      </c>
      <c r="P62" s="99">
        <v>0.57999999999999996</v>
      </c>
      <c r="Q62" s="100"/>
      <c r="R62" s="100"/>
      <c r="S62" s="101"/>
      <c r="T62" s="101"/>
      <c r="U62" s="101"/>
      <c r="V62" s="100"/>
      <c r="W62" s="546"/>
      <c r="X62" s="60"/>
      <c r="Y62" s="28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1:45" s="4" customFormat="1" ht="51" x14ac:dyDescent="0.25">
      <c r="A63" s="95"/>
      <c r="B63" s="96"/>
      <c r="C63" s="96"/>
      <c r="D63" s="97"/>
      <c r="E63" s="97"/>
      <c r="F63" s="61"/>
      <c r="G63" s="98"/>
      <c r="H63" s="61"/>
      <c r="I63" s="16" t="s">
        <v>165</v>
      </c>
      <c r="J63" s="51" t="s">
        <v>166</v>
      </c>
      <c r="K63" s="57"/>
      <c r="L63" s="61"/>
      <c r="M63" s="102"/>
      <c r="N63" s="102"/>
      <c r="O63" s="102"/>
      <c r="P63" s="102"/>
      <c r="Q63" s="100"/>
      <c r="R63" s="100"/>
      <c r="S63" s="101"/>
      <c r="T63" s="101"/>
      <c r="U63" s="101"/>
      <c r="V63" s="100"/>
      <c r="W63" s="546"/>
      <c r="X63" s="60"/>
      <c r="Y63" s="28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</row>
    <row r="64" spans="1:45" s="4" customFormat="1" ht="63.75" x14ac:dyDescent="0.25">
      <c r="A64" s="95"/>
      <c r="B64" s="96"/>
      <c r="C64" s="96"/>
      <c r="D64" s="97"/>
      <c r="E64" s="97"/>
      <c r="F64" s="61"/>
      <c r="G64" s="98"/>
      <c r="H64" s="61"/>
      <c r="I64" s="90" t="s">
        <v>167</v>
      </c>
      <c r="J64" s="51" t="s">
        <v>168</v>
      </c>
      <c r="K64" s="57"/>
      <c r="L64" s="42"/>
      <c r="M64" s="44"/>
      <c r="N64" s="44"/>
      <c r="O64" s="44"/>
      <c r="P64" s="44"/>
      <c r="Q64" s="100"/>
      <c r="R64" s="100"/>
      <c r="S64" s="101"/>
      <c r="T64" s="101"/>
      <c r="U64" s="101"/>
      <c r="V64" s="100"/>
      <c r="W64" s="103"/>
      <c r="X64" s="60"/>
      <c r="Y64" s="28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</row>
    <row r="65" spans="1:45" s="4" customFormat="1" ht="69" customHeight="1" x14ac:dyDescent="0.25">
      <c r="A65" s="70">
        <v>1</v>
      </c>
      <c r="B65" s="71">
        <v>3</v>
      </c>
      <c r="C65" s="71">
        <v>2</v>
      </c>
      <c r="D65" s="72">
        <v>2.0099999999999998</v>
      </c>
      <c r="E65" s="16"/>
      <c r="F65" s="16" t="s">
        <v>169</v>
      </c>
      <c r="G65" s="14"/>
      <c r="H65" s="14"/>
      <c r="I65" s="14"/>
      <c r="J65" s="14"/>
      <c r="K65" s="14"/>
      <c r="L65" s="104" t="s">
        <v>170</v>
      </c>
      <c r="M65" s="14" t="s">
        <v>171</v>
      </c>
      <c r="N65" s="14" t="s">
        <v>171</v>
      </c>
      <c r="O65" s="14" t="s">
        <v>171</v>
      </c>
      <c r="P65" s="14" t="s">
        <v>171</v>
      </c>
      <c r="Q65" s="73">
        <f>SUM(Q66:Q73)</f>
        <v>1500000000</v>
      </c>
      <c r="R65" s="73">
        <f>SUM(R66:R73)</f>
        <v>1831250000</v>
      </c>
      <c r="S65" s="74">
        <f>SUM(S66:S73)</f>
        <v>1831250000</v>
      </c>
      <c r="T65" s="74">
        <f>SUM(T66:T73)</f>
        <v>1872500000</v>
      </c>
      <c r="U65" s="74">
        <f>U66+U67+U68+U72</f>
        <v>2235500000</v>
      </c>
      <c r="V65" s="73">
        <f>SUM(V68:V73)</f>
        <v>337500000</v>
      </c>
      <c r="W65" s="31"/>
      <c r="X65" s="105"/>
      <c r="Y65" s="106">
        <v>2</v>
      </c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</row>
    <row r="66" spans="1:45" s="4" customFormat="1" ht="51" customHeight="1" x14ac:dyDescent="0.25">
      <c r="A66" s="64">
        <v>1</v>
      </c>
      <c r="B66" s="65">
        <v>3</v>
      </c>
      <c r="C66" s="65">
        <v>2</v>
      </c>
      <c r="D66" s="66" t="s">
        <v>172</v>
      </c>
      <c r="E66" s="85">
        <v>10</v>
      </c>
      <c r="F66" s="108" t="s">
        <v>173</v>
      </c>
      <c r="G66" s="20"/>
      <c r="H66" s="20"/>
      <c r="I66" s="20"/>
      <c r="J66" s="20"/>
      <c r="K66" s="20" t="s">
        <v>174</v>
      </c>
      <c r="L66" s="67" t="s">
        <v>175</v>
      </c>
      <c r="M66" s="20" t="s">
        <v>176</v>
      </c>
      <c r="N66" s="20" t="s">
        <v>176</v>
      </c>
      <c r="O66" s="20" t="s">
        <v>176</v>
      </c>
      <c r="P66" s="20" t="s">
        <v>176</v>
      </c>
      <c r="Q66" s="68">
        <v>162500000</v>
      </c>
      <c r="R66" s="68">
        <v>162500000</v>
      </c>
      <c r="S66" s="69">
        <v>162500000</v>
      </c>
      <c r="T66" s="69">
        <v>162500000</v>
      </c>
      <c r="U66" s="69">
        <v>162500000</v>
      </c>
      <c r="V66" s="68">
        <v>162500000</v>
      </c>
      <c r="W66" s="16"/>
      <c r="X66" s="20"/>
      <c r="Y66" s="28">
        <v>3</v>
      </c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</row>
    <row r="67" spans="1:45" s="4" customFormat="1" ht="66.599999999999994" customHeight="1" x14ac:dyDescent="0.25">
      <c r="A67" s="64">
        <v>1</v>
      </c>
      <c r="B67" s="65">
        <v>3</v>
      </c>
      <c r="C67" s="65">
        <v>2</v>
      </c>
      <c r="D67" s="66" t="s">
        <v>172</v>
      </c>
      <c r="E67" s="85">
        <v>18</v>
      </c>
      <c r="F67" s="108" t="s">
        <v>177</v>
      </c>
      <c r="G67" s="20"/>
      <c r="H67" s="20"/>
      <c r="I67" s="20"/>
      <c r="J67" s="20"/>
      <c r="K67" s="109" t="s">
        <v>178</v>
      </c>
      <c r="L67" s="108" t="s">
        <v>179</v>
      </c>
      <c r="M67" s="110" t="s">
        <v>180</v>
      </c>
      <c r="N67" s="110" t="s">
        <v>180</v>
      </c>
      <c r="O67" s="110" t="s">
        <v>180</v>
      </c>
      <c r="P67" s="110" t="s">
        <v>180</v>
      </c>
      <c r="Q67" s="68">
        <v>1000000000</v>
      </c>
      <c r="R67" s="68">
        <v>1500000000</v>
      </c>
      <c r="S67" s="69">
        <v>1500000000</v>
      </c>
      <c r="T67" s="69">
        <v>1500000000</v>
      </c>
      <c r="U67" s="69">
        <v>1500000000</v>
      </c>
      <c r="V67" s="68">
        <v>1000000000</v>
      </c>
      <c r="W67" s="31"/>
      <c r="X67" s="32"/>
      <c r="Y67" s="28">
        <v>3</v>
      </c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</row>
    <row r="68" spans="1:45" s="4" customFormat="1" ht="56.1" customHeight="1" x14ac:dyDescent="0.25">
      <c r="A68" s="64">
        <v>1</v>
      </c>
      <c r="B68" s="65">
        <v>3</v>
      </c>
      <c r="C68" s="65">
        <v>2</v>
      </c>
      <c r="D68" s="66" t="s">
        <v>172</v>
      </c>
      <c r="E68" s="85">
        <v>46</v>
      </c>
      <c r="F68" s="111" t="s">
        <v>181</v>
      </c>
      <c r="G68" s="15"/>
      <c r="H68" s="15"/>
      <c r="I68" s="15"/>
      <c r="J68" s="20"/>
      <c r="K68" s="112"/>
      <c r="L68" s="15" t="s">
        <v>182</v>
      </c>
      <c r="M68" s="20" t="s">
        <v>183</v>
      </c>
      <c r="N68" s="20" t="s">
        <v>183</v>
      </c>
      <c r="O68" s="20" t="s">
        <v>183</v>
      </c>
      <c r="P68" s="20" t="s">
        <v>1818</v>
      </c>
      <c r="Q68" s="68">
        <v>118750000</v>
      </c>
      <c r="R68" s="68">
        <v>118750000</v>
      </c>
      <c r="S68" s="69">
        <v>118750000</v>
      </c>
      <c r="T68" s="487">
        <v>160000000</v>
      </c>
      <c r="U68" s="483">
        <f>SUM(U69:U71)</f>
        <v>523000000</v>
      </c>
      <c r="V68" s="174">
        <v>118750000</v>
      </c>
      <c r="W68" s="175"/>
      <c r="X68" s="20"/>
      <c r="Y68" s="28">
        <v>3</v>
      </c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</row>
    <row r="69" spans="1:45" s="480" customFormat="1" ht="56.1" customHeight="1" x14ac:dyDescent="0.25">
      <c r="A69" s="64"/>
      <c r="B69" s="65"/>
      <c r="C69" s="65"/>
      <c r="D69" s="66"/>
      <c r="E69" s="85"/>
      <c r="F69" s="111" t="s">
        <v>1815</v>
      </c>
      <c r="G69" s="15"/>
      <c r="H69" s="15"/>
      <c r="I69" s="15"/>
      <c r="J69" s="20"/>
      <c r="K69" s="112" t="s">
        <v>174</v>
      </c>
      <c r="L69" s="15"/>
      <c r="M69" s="20"/>
      <c r="N69" s="20"/>
      <c r="O69" s="20"/>
      <c r="P69" s="20" t="s">
        <v>183</v>
      </c>
      <c r="Q69" s="68"/>
      <c r="R69" s="68"/>
      <c r="S69" s="69"/>
      <c r="T69" s="510"/>
      <c r="U69" s="526">
        <v>160000000</v>
      </c>
      <c r="V69" s="511"/>
      <c r="W69" s="527"/>
      <c r="X69" s="530" t="s">
        <v>1817</v>
      </c>
      <c r="Y69" s="28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</row>
    <row r="70" spans="1:45" s="480" customFormat="1" ht="78" customHeight="1" x14ac:dyDescent="0.25">
      <c r="A70" s="64"/>
      <c r="B70" s="65"/>
      <c r="C70" s="65"/>
      <c r="D70" s="66"/>
      <c r="E70" s="85"/>
      <c r="F70" s="111" t="s">
        <v>832</v>
      </c>
      <c r="G70" s="15"/>
      <c r="H70" s="15"/>
      <c r="I70" s="15"/>
      <c r="J70" s="20"/>
      <c r="K70" s="469" t="s">
        <v>1695</v>
      </c>
      <c r="L70" s="15"/>
      <c r="M70" s="20"/>
      <c r="N70" s="20"/>
      <c r="O70" s="20"/>
      <c r="P70" s="20" t="s">
        <v>405</v>
      </c>
      <c r="Q70" s="75"/>
      <c r="R70" s="75"/>
      <c r="S70" s="76"/>
      <c r="T70" s="525"/>
      <c r="U70" s="526">
        <v>313000000</v>
      </c>
      <c r="V70" s="511"/>
      <c r="W70" s="527"/>
      <c r="X70" s="531" t="s">
        <v>1550</v>
      </c>
      <c r="Y70" s="28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</row>
    <row r="71" spans="1:45" s="480" customFormat="1" ht="93" customHeight="1" x14ac:dyDescent="0.25">
      <c r="A71" s="64"/>
      <c r="B71" s="65"/>
      <c r="C71" s="65"/>
      <c r="D71" s="66"/>
      <c r="E71" s="85"/>
      <c r="F71" s="529" t="s">
        <v>1816</v>
      </c>
      <c r="G71" s="15"/>
      <c r="H71" s="15"/>
      <c r="I71" s="15"/>
      <c r="J71" s="20"/>
      <c r="K71" s="469" t="s">
        <v>1813</v>
      </c>
      <c r="L71" s="15"/>
      <c r="M71" s="20"/>
      <c r="N71" s="20"/>
      <c r="O71" s="20"/>
      <c r="P71" s="20" t="s">
        <v>1814</v>
      </c>
      <c r="Q71" s="75"/>
      <c r="R71" s="75"/>
      <c r="S71" s="76"/>
      <c r="T71" s="525"/>
      <c r="U71" s="526">
        <v>50000000</v>
      </c>
      <c r="V71" s="511"/>
      <c r="W71" s="527"/>
      <c r="X71" s="528"/>
      <c r="Y71" s="28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</row>
    <row r="72" spans="1:45" s="4" customFormat="1" ht="48.95" customHeight="1" x14ac:dyDescent="0.25">
      <c r="A72" s="64">
        <v>1</v>
      </c>
      <c r="B72" s="65">
        <v>3</v>
      </c>
      <c r="C72" s="65">
        <v>2</v>
      </c>
      <c r="D72" s="66" t="s">
        <v>172</v>
      </c>
      <c r="E72" s="85">
        <v>58</v>
      </c>
      <c r="F72" s="15" t="s">
        <v>184</v>
      </c>
      <c r="G72" s="14"/>
      <c r="H72" s="14"/>
      <c r="I72" s="14"/>
      <c r="J72" s="14"/>
      <c r="K72" s="20"/>
      <c r="L72" s="15" t="s">
        <v>185</v>
      </c>
      <c r="M72" s="20" t="s">
        <v>186</v>
      </c>
      <c r="N72" s="20" t="s">
        <v>186</v>
      </c>
      <c r="O72" s="20" t="s">
        <v>186</v>
      </c>
      <c r="P72" s="20" t="s">
        <v>186</v>
      </c>
      <c r="Q72" s="68">
        <v>68750000</v>
      </c>
      <c r="R72" s="68">
        <v>50000000</v>
      </c>
      <c r="S72" s="69">
        <v>50000000</v>
      </c>
      <c r="T72" s="69">
        <v>50000000</v>
      </c>
      <c r="U72" s="267">
        <v>50000000</v>
      </c>
      <c r="V72" s="113">
        <v>118750000</v>
      </c>
      <c r="W72" s="49"/>
      <c r="X72" s="189"/>
      <c r="Y72" s="28">
        <v>3</v>
      </c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</row>
    <row r="73" spans="1:45" s="4" customFormat="1" ht="57.6" customHeight="1" x14ac:dyDescent="0.25">
      <c r="A73" s="64">
        <v>1</v>
      </c>
      <c r="B73" s="65">
        <v>3</v>
      </c>
      <c r="C73" s="65">
        <v>2</v>
      </c>
      <c r="D73" s="66" t="s">
        <v>172</v>
      </c>
      <c r="E73" s="85">
        <v>59</v>
      </c>
      <c r="F73" s="15" t="s">
        <v>187</v>
      </c>
      <c r="G73" s="15"/>
      <c r="H73" s="15"/>
      <c r="I73" s="15"/>
      <c r="J73" s="20"/>
      <c r="K73" s="20" t="s">
        <v>188</v>
      </c>
      <c r="L73" s="15" t="s">
        <v>189</v>
      </c>
      <c r="M73" s="20" t="s">
        <v>190</v>
      </c>
      <c r="N73" s="20" t="s">
        <v>191</v>
      </c>
      <c r="O73" s="20" t="s">
        <v>191</v>
      </c>
      <c r="P73" s="20" t="s">
        <v>191</v>
      </c>
      <c r="Q73" s="68">
        <v>150000000</v>
      </c>
      <c r="R73" s="68"/>
      <c r="S73" s="69"/>
      <c r="T73" s="69"/>
      <c r="U73" s="69"/>
      <c r="V73" s="68">
        <v>100000000</v>
      </c>
      <c r="W73" s="31"/>
      <c r="X73" s="32"/>
      <c r="Y73" s="28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</row>
    <row r="74" spans="1:45" s="4" customFormat="1" ht="63.75" x14ac:dyDescent="0.25">
      <c r="A74" s="70">
        <v>1</v>
      </c>
      <c r="B74" s="71">
        <v>3</v>
      </c>
      <c r="C74" s="71">
        <v>2</v>
      </c>
      <c r="D74" s="72">
        <v>2.02</v>
      </c>
      <c r="E74" s="67"/>
      <c r="F74" s="16" t="s">
        <v>192</v>
      </c>
      <c r="G74" s="14"/>
      <c r="H74" s="14"/>
      <c r="I74" s="14"/>
      <c r="J74" s="14"/>
      <c r="K74" s="14"/>
      <c r="L74" s="16" t="s">
        <v>193</v>
      </c>
      <c r="M74" s="14" t="s">
        <v>194</v>
      </c>
      <c r="N74" s="14" t="s">
        <v>194</v>
      </c>
      <c r="O74" s="14" t="s">
        <v>194</v>
      </c>
      <c r="P74" s="14" t="s">
        <v>194</v>
      </c>
      <c r="Q74" s="73">
        <f t="shared" ref="Q74:V74" si="11">SUM(Q75:Q79)</f>
        <v>1350000000</v>
      </c>
      <c r="R74" s="73">
        <f t="shared" si="11"/>
        <v>500000000</v>
      </c>
      <c r="S74" s="74">
        <f t="shared" si="11"/>
        <v>500000000</v>
      </c>
      <c r="T74" s="74">
        <f t="shared" si="11"/>
        <v>500000000</v>
      </c>
      <c r="U74" s="74">
        <f t="shared" si="11"/>
        <v>500000000</v>
      </c>
      <c r="V74" s="73">
        <f t="shared" si="11"/>
        <v>500000000</v>
      </c>
      <c r="W74" s="31"/>
      <c r="X74" s="32"/>
      <c r="Y74" s="28">
        <v>2</v>
      </c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</row>
    <row r="75" spans="1:45" s="4" customFormat="1" ht="84" customHeight="1" x14ac:dyDescent="0.25">
      <c r="A75" s="64">
        <v>1</v>
      </c>
      <c r="B75" s="65">
        <v>3</v>
      </c>
      <c r="C75" s="65">
        <v>2</v>
      </c>
      <c r="D75" s="66">
        <v>2.02</v>
      </c>
      <c r="E75" s="65">
        <v>1</v>
      </c>
      <c r="F75" s="67" t="s">
        <v>195</v>
      </c>
      <c r="G75" s="14"/>
      <c r="H75" s="14"/>
      <c r="I75" s="14"/>
      <c r="J75" s="14"/>
      <c r="K75" s="20" t="s">
        <v>60</v>
      </c>
      <c r="L75" s="67" t="s">
        <v>196</v>
      </c>
      <c r="M75" s="20" t="s">
        <v>72</v>
      </c>
      <c r="N75" s="20" t="s">
        <v>72</v>
      </c>
      <c r="O75" s="20" t="s">
        <v>72</v>
      </c>
      <c r="P75" s="20" t="s">
        <v>72</v>
      </c>
      <c r="Q75" s="75">
        <v>100000000</v>
      </c>
      <c r="R75" s="75">
        <v>100000000</v>
      </c>
      <c r="S75" s="76">
        <v>100000000</v>
      </c>
      <c r="T75" s="76">
        <v>100000000</v>
      </c>
      <c r="U75" s="76">
        <v>100000000</v>
      </c>
      <c r="V75" s="75"/>
      <c r="W75" s="31"/>
      <c r="X75" s="20"/>
      <c r="Y75" s="28">
        <v>3</v>
      </c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</row>
    <row r="76" spans="1:45" s="4" customFormat="1" ht="48.95" customHeight="1" x14ac:dyDescent="0.25">
      <c r="A76" s="64">
        <v>1</v>
      </c>
      <c r="B76" s="65">
        <v>3</v>
      </c>
      <c r="C76" s="65">
        <v>2</v>
      </c>
      <c r="D76" s="66">
        <v>2.02</v>
      </c>
      <c r="E76" s="65">
        <v>2</v>
      </c>
      <c r="F76" s="67" t="s">
        <v>197</v>
      </c>
      <c r="G76" s="14"/>
      <c r="H76" s="14"/>
      <c r="I76" s="14"/>
      <c r="J76" s="14"/>
      <c r="K76" s="20"/>
      <c r="L76" s="67" t="s">
        <v>198</v>
      </c>
      <c r="M76" s="20" t="s">
        <v>199</v>
      </c>
      <c r="N76" s="20" t="s">
        <v>191</v>
      </c>
      <c r="O76" s="20" t="s">
        <v>191</v>
      </c>
      <c r="P76" s="20" t="s">
        <v>191</v>
      </c>
      <c r="Q76" s="75">
        <v>200000000</v>
      </c>
      <c r="R76" s="75">
        <v>0</v>
      </c>
      <c r="S76" s="76">
        <v>0</v>
      </c>
      <c r="T76" s="76">
        <v>0</v>
      </c>
      <c r="U76" s="76">
        <v>0</v>
      </c>
      <c r="V76" s="75">
        <v>100000000</v>
      </c>
      <c r="W76" s="31"/>
      <c r="X76" s="20"/>
      <c r="Y76" s="28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</row>
    <row r="77" spans="1:45" s="4" customFormat="1" ht="47.45" customHeight="1" x14ac:dyDescent="0.25">
      <c r="A77" s="64">
        <v>1</v>
      </c>
      <c r="B77" s="65">
        <v>3</v>
      </c>
      <c r="C77" s="65">
        <v>2</v>
      </c>
      <c r="D77" s="66">
        <v>2.02</v>
      </c>
      <c r="E77" s="65">
        <v>8</v>
      </c>
      <c r="F77" s="67" t="s">
        <v>200</v>
      </c>
      <c r="G77" s="14"/>
      <c r="H77" s="14"/>
      <c r="I77" s="14"/>
      <c r="J77" s="14"/>
      <c r="K77" s="20"/>
      <c r="L77" s="67" t="s">
        <v>201</v>
      </c>
      <c r="M77" s="20" t="s">
        <v>199</v>
      </c>
      <c r="N77" s="20" t="s">
        <v>191</v>
      </c>
      <c r="O77" s="20" t="s">
        <v>191</v>
      </c>
      <c r="P77" s="20" t="s">
        <v>191</v>
      </c>
      <c r="Q77" s="75">
        <v>250000000</v>
      </c>
      <c r="R77" s="75">
        <v>0</v>
      </c>
      <c r="S77" s="76">
        <v>0</v>
      </c>
      <c r="T77" s="76">
        <v>0</v>
      </c>
      <c r="U77" s="76">
        <v>0</v>
      </c>
      <c r="V77" s="68">
        <v>250000000</v>
      </c>
      <c r="W77" s="31"/>
      <c r="X77" s="32"/>
      <c r="Y77" s="28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</row>
    <row r="78" spans="1:45" s="4" customFormat="1" ht="54.95" customHeight="1" x14ac:dyDescent="0.25">
      <c r="A78" s="64">
        <v>1</v>
      </c>
      <c r="B78" s="65">
        <v>3</v>
      </c>
      <c r="C78" s="65">
        <v>2</v>
      </c>
      <c r="D78" s="66">
        <v>2.02</v>
      </c>
      <c r="E78" s="65">
        <v>14</v>
      </c>
      <c r="F78" s="67" t="s">
        <v>202</v>
      </c>
      <c r="G78" s="14"/>
      <c r="H78" s="14"/>
      <c r="I78" s="14"/>
      <c r="J78" s="14"/>
      <c r="K78" s="20" t="s">
        <v>203</v>
      </c>
      <c r="L78" s="67" t="s">
        <v>204</v>
      </c>
      <c r="M78" s="20" t="s">
        <v>199</v>
      </c>
      <c r="N78" s="20" t="s">
        <v>205</v>
      </c>
      <c r="O78" s="20" t="s">
        <v>205</v>
      </c>
      <c r="P78" s="20" t="s">
        <v>205</v>
      </c>
      <c r="Q78" s="75">
        <v>400000000</v>
      </c>
      <c r="R78" s="75">
        <v>400000000</v>
      </c>
      <c r="S78" s="76">
        <v>400000000</v>
      </c>
      <c r="T78" s="76">
        <v>400000000</v>
      </c>
      <c r="U78" s="76">
        <v>400000000</v>
      </c>
      <c r="V78" s="68"/>
      <c r="W78" s="31"/>
      <c r="X78" s="32"/>
      <c r="Y78" s="28">
        <v>3</v>
      </c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</row>
    <row r="79" spans="1:45" s="4" customFormat="1" ht="36.6" customHeight="1" x14ac:dyDescent="0.25">
      <c r="A79" s="64">
        <v>1</v>
      </c>
      <c r="B79" s="65">
        <v>3</v>
      </c>
      <c r="C79" s="65">
        <v>2</v>
      </c>
      <c r="D79" s="66">
        <v>2.02</v>
      </c>
      <c r="E79" s="65">
        <v>21</v>
      </c>
      <c r="F79" s="67" t="s">
        <v>206</v>
      </c>
      <c r="G79" s="14"/>
      <c r="H79" s="14"/>
      <c r="I79" s="14"/>
      <c r="J79" s="14"/>
      <c r="K79" s="20"/>
      <c r="L79" s="67" t="s">
        <v>207</v>
      </c>
      <c r="M79" s="20" t="s">
        <v>199</v>
      </c>
      <c r="N79" s="20" t="s">
        <v>191</v>
      </c>
      <c r="O79" s="20" t="s">
        <v>191</v>
      </c>
      <c r="P79" s="20" t="s">
        <v>191</v>
      </c>
      <c r="Q79" s="75">
        <v>400000000</v>
      </c>
      <c r="R79" s="75">
        <v>0</v>
      </c>
      <c r="S79" s="76">
        <v>0</v>
      </c>
      <c r="T79" s="76">
        <v>0</v>
      </c>
      <c r="U79" s="76">
        <v>0</v>
      </c>
      <c r="V79" s="68">
        <v>150000000</v>
      </c>
      <c r="W79" s="31"/>
      <c r="X79" s="20"/>
      <c r="Y79" s="28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</row>
    <row r="80" spans="1:45" s="4" customFormat="1" x14ac:dyDescent="0.25">
      <c r="A80" s="64"/>
      <c r="B80" s="65"/>
      <c r="C80" s="65"/>
      <c r="D80" s="66"/>
      <c r="E80" s="65"/>
      <c r="F80" s="67"/>
      <c r="G80" s="14"/>
      <c r="H80" s="14"/>
      <c r="I80" s="14"/>
      <c r="J80" s="14"/>
      <c r="K80" s="20"/>
      <c r="L80" s="67"/>
      <c r="M80" s="20"/>
      <c r="N80" s="20"/>
      <c r="O80" s="20"/>
      <c r="P80" s="20"/>
      <c r="Q80" s="68"/>
      <c r="R80" s="68"/>
      <c r="S80" s="69"/>
      <c r="T80" s="69"/>
      <c r="U80" s="69"/>
      <c r="V80" s="68"/>
      <c r="W80" s="31"/>
      <c r="X80" s="32"/>
      <c r="Y80" s="28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</row>
    <row r="81" spans="1:45" s="4" customFormat="1" ht="76.5" x14ac:dyDescent="0.25">
      <c r="A81" s="87">
        <v>1</v>
      </c>
      <c r="B81" s="88">
        <v>3</v>
      </c>
      <c r="C81" s="88">
        <v>6</v>
      </c>
      <c r="D81" s="114"/>
      <c r="E81" s="90"/>
      <c r="F81" s="90" t="s">
        <v>208</v>
      </c>
      <c r="G81" s="535" t="s">
        <v>209</v>
      </c>
      <c r="H81" s="90" t="s">
        <v>210</v>
      </c>
      <c r="I81" s="16" t="s">
        <v>211</v>
      </c>
      <c r="J81" s="115">
        <v>70.7</v>
      </c>
      <c r="K81" s="51"/>
      <c r="L81" s="91" t="s">
        <v>212</v>
      </c>
      <c r="M81" s="116">
        <v>0.83279999999999998</v>
      </c>
      <c r="N81" s="116">
        <v>0.83279999999999998</v>
      </c>
      <c r="O81" s="116">
        <v>0.83279999999999998</v>
      </c>
      <c r="P81" s="116">
        <v>0.83279999999999998</v>
      </c>
      <c r="Q81" s="93">
        <f>Q83</f>
        <v>1243750000</v>
      </c>
      <c r="R81" s="93">
        <f>R83</f>
        <v>400000000</v>
      </c>
      <c r="S81" s="94">
        <f>S83</f>
        <v>400000000</v>
      </c>
      <c r="T81" s="94">
        <f>T83</f>
        <v>400000000</v>
      </c>
      <c r="U81" s="94">
        <f>U83</f>
        <v>400000000</v>
      </c>
      <c r="V81" s="93"/>
      <c r="W81" s="535" t="s">
        <v>213</v>
      </c>
      <c r="X81" s="117"/>
      <c r="Y81" s="106">
        <v>1</v>
      </c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</row>
    <row r="82" spans="1:45" s="4" customFormat="1" ht="25.5" x14ac:dyDescent="0.25">
      <c r="A82" s="118"/>
      <c r="B82" s="119"/>
      <c r="C82" s="119"/>
      <c r="D82" s="120"/>
      <c r="E82" s="42"/>
      <c r="F82" s="42"/>
      <c r="G82" s="536"/>
      <c r="H82" s="42"/>
      <c r="I82" s="16" t="s">
        <v>214</v>
      </c>
      <c r="J82" s="92">
        <v>6.4000000000000001E-2</v>
      </c>
      <c r="K82" s="41"/>
      <c r="L82" s="43"/>
      <c r="M82" s="121"/>
      <c r="N82" s="121"/>
      <c r="O82" s="121"/>
      <c r="P82" s="121"/>
      <c r="Q82" s="122"/>
      <c r="R82" s="122"/>
      <c r="S82" s="123"/>
      <c r="T82" s="123"/>
      <c r="U82" s="123"/>
      <c r="V82" s="122"/>
      <c r="W82" s="536"/>
      <c r="X82" s="124"/>
      <c r="Y82" s="106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</row>
    <row r="83" spans="1:45" s="4" customFormat="1" ht="51" x14ac:dyDescent="0.25">
      <c r="A83" s="70">
        <v>1</v>
      </c>
      <c r="B83" s="71">
        <v>3</v>
      </c>
      <c r="C83" s="71">
        <v>6</v>
      </c>
      <c r="D83" s="71">
        <v>2</v>
      </c>
      <c r="E83" s="16"/>
      <c r="F83" s="16" t="s">
        <v>215</v>
      </c>
      <c r="G83" s="14"/>
      <c r="H83" s="14"/>
      <c r="I83" s="14"/>
      <c r="J83" s="14"/>
      <c r="K83" s="14"/>
      <c r="L83" s="16" t="s">
        <v>216</v>
      </c>
      <c r="M83" s="115" t="s">
        <v>217</v>
      </c>
      <c r="N83" s="115" t="s">
        <v>217</v>
      </c>
      <c r="O83" s="115" t="s">
        <v>217</v>
      </c>
      <c r="P83" s="115" t="s">
        <v>217</v>
      </c>
      <c r="Q83" s="73">
        <f>SUM(Q84:Q87)</f>
        <v>1243750000</v>
      </c>
      <c r="R83" s="73">
        <f>SUM(R84:R87)</f>
        <v>400000000</v>
      </c>
      <c r="S83" s="74">
        <f>SUM(S84:S87)</f>
        <v>400000000</v>
      </c>
      <c r="T83" s="74">
        <f>SUM(T84:T87)</f>
        <v>400000000</v>
      </c>
      <c r="U83" s="74">
        <f>SUM(U84:U87)</f>
        <v>400000000</v>
      </c>
      <c r="V83" s="73"/>
      <c r="W83" s="31"/>
      <c r="X83" s="105"/>
      <c r="Y83" s="106">
        <v>2</v>
      </c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</row>
    <row r="84" spans="1:45" s="4" customFormat="1" ht="67.5" customHeight="1" x14ac:dyDescent="0.25">
      <c r="A84" s="64">
        <v>1</v>
      </c>
      <c r="B84" s="65">
        <v>3</v>
      </c>
      <c r="C84" s="65">
        <v>6</v>
      </c>
      <c r="D84" s="65">
        <v>2</v>
      </c>
      <c r="E84" s="65">
        <v>1</v>
      </c>
      <c r="F84" s="67" t="s">
        <v>218</v>
      </c>
      <c r="G84" s="14"/>
      <c r="H84" s="14"/>
      <c r="I84" s="14"/>
      <c r="J84" s="14"/>
      <c r="K84" s="20"/>
      <c r="L84" s="67" t="s">
        <v>219</v>
      </c>
      <c r="M84" s="20" t="s">
        <v>220</v>
      </c>
      <c r="N84" s="20" t="s">
        <v>220</v>
      </c>
      <c r="O84" s="20" t="s">
        <v>220</v>
      </c>
      <c r="P84" s="20" t="s">
        <v>220</v>
      </c>
      <c r="Q84" s="75">
        <v>400000000</v>
      </c>
      <c r="R84" s="75">
        <v>400000000</v>
      </c>
      <c r="S84" s="76">
        <v>400000000</v>
      </c>
      <c r="T84" s="76">
        <v>400000000</v>
      </c>
      <c r="U84" s="76">
        <v>400000000</v>
      </c>
      <c r="V84" s="68"/>
      <c r="W84" s="31"/>
      <c r="X84" s="20"/>
      <c r="Y84" s="28">
        <v>3</v>
      </c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</row>
    <row r="85" spans="1:45" s="137" customFormat="1" ht="25.5" hidden="1" x14ac:dyDescent="0.25">
      <c r="A85" s="125">
        <v>1</v>
      </c>
      <c r="B85" s="126">
        <v>3</v>
      </c>
      <c r="C85" s="126">
        <v>6</v>
      </c>
      <c r="D85" s="126">
        <v>2</v>
      </c>
      <c r="E85" s="127">
        <v>12</v>
      </c>
      <c r="F85" s="127" t="s">
        <v>221</v>
      </c>
      <c r="G85" s="128"/>
      <c r="H85" s="128"/>
      <c r="I85" s="128"/>
      <c r="J85" s="128"/>
      <c r="K85" s="129"/>
      <c r="L85" s="127" t="s">
        <v>222</v>
      </c>
      <c r="M85" s="129" t="s">
        <v>223</v>
      </c>
      <c r="N85" s="129" t="s">
        <v>224</v>
      </c>
      <c r="O85" s="129" t="s">
        <v>224</v>
      </c>
      <c r="P85" s="129" t="s">
        <v>224</v>
      </c>
      <c r="Q85" s="130">
        <v>562500000</v>
      </c>
      <c r="R85" s="130">
        <v>0</v>
      </c>
      <c r="S85" s="131">
        <v>0</v>
      </c>
      <c r="T85" s="131">
        <v>0</v>
      </c>
      <c r="U85" s="131">
        <v>0</v>
      </c>
      <c r="V85" s="132"/>
      <c r="W85" s="133"/>
      <c r="X85" s="134"/>
      <c r="Y85" s="135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</row>
    <row r="86" spans="1:45" s="137" customFormat="1" ht="38.25" hidden="1" x14ac:dyDescent="0.25">
      <c r="A86" s="125">
        <v>1</v>
      </c>
      <c r="B86" s="126">
        <v>3</v>
      </c>
      <c r="C86" s="126">
        <v>6</v>
      </c>
      <c r="D86" s="126">
        <v>2</v>
      </c>
      <c r="E86" s="126">
        <v>7</v>
      </c>
      <c r="F86" s="127" t="s">
        <v>225</v>
      </c>
      <c r="G86" s="128"/>
      <c r="H86" s="128"/>
      <c r="I86" s="128"/>
      <c r="J86" s="128"/>
      <c r="K86" s="129"/>
      <c r="L86" s="127" t="s">
        <v>226</v>
      </c>
      <c r="M86" s="129" t="s">
        <v>227</v>
      </c>
      <c r="N86" s="129" t="s">
        <v>224</v>
      </c>
      <c r="O86" s="129" t="s">
        <v>224</v>
      </c>
      <c r="P86" s="129" t="s">
        <v>224</v>
      </c>
      <c r="Q86" s="130">
        <v>281250000</v>
      </c>
      <c r="R86" s="130">
        <v>0</v>
      </c>
      <c r="S86" s="131">
        <v>0</v>
      </c>
      <c r="T86" s="131">
        <v>0</v>
      </c>
      <c r="U86" s="131">
        <v>0</v>
      </c>
      <c r="V86" s="132"/>
      <c r="W86" s="133"/>
      <c r="X86" s="134"/>
      <c r="Y86" s="135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</row>
    <row r="87" spans="1:45" s="137" customFormat="1" ht="25.5" hidden="1" x14ac:dyDescent="0.25">
      <c r="A87" s="125">
        <v>1</v>
      </c>
      <c r="B87" s="126">
        <v>3</v>
      </c>
      <c r="C87" s="126">
        <v>6</v>
      </c>
      <c r="D87" s="126">
        <v>2</v>
      </c>
      <c r="E87" s="126">
        <v>9</v>
      </c>
      <c r="F87" s="127" t="s">
        <v>228</v>
      </c>
      <c r="G87" s="128"/>
      <c r="H87" s="128"/>
      <c r="I87" s="128"/>
      <c r="J87" s="128"/>
      <c r="K87" s="129"/>
      <c r="L87" s="127" t="s">
        <v>229</v>
      </c>
      <c r="M87" s="129"/>
      <c r="N87" s="129"/>
      <c r="O87" s="129"/>
      <c r="P87" s="129"/>
      <c r="Q87" s="130"/>
      <c r="R87" s="130"/>
      <c r="S87" s="131"/>
      <c r="T87" s="131"/>
      <c r="U87" s="131"/>
      <c r="V87" s="132"/>
      <c r="W87" s="133"/>
      <c r="X87" s="129"/>
      <c r="Y87" s="135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</row>
    <row r="88" spans="1:45" s="4" customFormat="1" x14ac:dyDescent="0.25">
      <c r="A88" s="64"/>
      <c r="B88" s="65"/>
      <c r="C88" s="65"/>
      <c r="D88" s="66"/>
      <c r="E88" s="85"/>
      <c r="F88" s="67"/>
      <c r="G88" s="14"/>
      <c r="H88" s="14"/>
      <c r="I88" s="14"/>
      <c r="J88" s="14"/>
      <c r="K88" s="20"/>
      <c r="L88" s="67"/>
      <c r="M88" s="109"/>
      <c r="N88" s="109"/>
      <c r="O88" s="109"/>
      <c r="P88" s="481"/>
      <c r="Q88" s="68"/>
      <c r="R88" s="68"/>
      <c r="S88" s="69"/>
      <c r="T88" s="69"/>
      <c r="U88" s="69"/>
      <c r="V88" s="68"/>
      <c r="W88" s="31"/>
      <c r="X88" s="32"/>
      <c r="Y88" s="28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</row>
    <row r="89" spans="1:45" s="4" customFormat="1" ht="25.5" x14ac:dyDescent="0.25">
      <c r="A89" s="87">
        <v>1</v>
      </c>
      <c r="B89" s="88">
        <v>3</v>
      </c>
      <c r="C89" s="138">
        <v>10</v>
      </c>
      <c r="D89" s="89"/>
      <c r="E89" s="89"/>
      <c r="F89" s="535" t="s">
        <v>230</v>
      </c>
      <c r="G89" s="535" t="s">
        <v>156</v>
      </c>
      <c r="H89" s="535" t="s">
        <v>231</v>
      </c>
      <c r="I89" s="16" t="s">
        <v>232</v>
      </c>
      <c r="J89" s="139">
        <v>0.71</v>
      </c>
      <c r="K89" s="51"/>
      <c r="L89" s="31" t="s">
        <v>233</v>
      </c>
      <c r="M89" s="92">
        <v>0.82569999999999999</v>
      </c>
      <c r="N89" s="92">
        <v>0.82569999999999999</v>
      </c>
      <c r="O89" s="92">
        <v>0.82569999999999999</v>
      </c>
      <c r="P89" s="92">
        <v>0.82569999999999999</v>
      </c>
      <c r="Q89" s="54">
        <f>Q91+Q92</f>
        <v>85110000000</v>
      </c>
      <c r="R89" s="54">
        <f>R91+R92</f>
        <v>30485000000</v>
      </c>
      <c r="S89" s="55">
        <f>S91+S92</f>
        <v>36200000000</v>
      </c>
      <c r="T89" s="55">
        <f>T91+T92</f>
        <v>39798000000</v>
      </c>
      <c r="U89" s="55">
        <f>U91+U92</f>
        <v>88107800000</v>
      </c>
      <c r="V89" s="56">
        <f>V91</f>
        <v>0</v>
      </c>
      <c r="W89" s="582" t="s">
        <v>234</v>
      </c>
      <c r="X89" s="56"/>
      <c r="Y89" s="28">
        <v>1</v>
      </c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</row>
    <row r="90" spans="1:45" s="4" customFormat="1" ht="25.5" x14ac:dyDescent="0.25">
      <c r="A90" s="118"/>
      <c r="B90" s="119"/>
      <c r="C90" s="140"/>
      <c r="D90" s="141"/>
      <c r="E90" s="141"/>
      <c r="F90" s="536"/>
      <c r="G90" s="536"/>
      <c r="H90" s="536"/>
      <c r="I90" s="90" t="s">
        <v>235</v>
      </c>
      <c r="J90" s="142" t="s">
        <v>236</v>
      </c>
      <c r="K90" s="41"/>
      <c r="L90" s="31" t="s">
        <v>237</v>
      </c>
      <c r="M90" s="92">
        <v>0.95820000000000005</v>
      </c>
      <c r="N90" s="92">
        <v>0.95820000000000005</v>
      </c>
      <c r="O90" s="92">
        <v>0.95820000000000005</v>
      </c>
      <c r="P90" s="92">
        <v>0.95820000000000005</v>
      </c>
      <c r="Q90" s="48"/>
      <c r="R90" s="48"/>
      <c r="S90" s="62"/>
      <c r="T90" s="62"/>
      <c r="U90" s="62"/>
      <c r="V90" s="50"/>
      <c r="W90" s="536"/>
      <c r="X90" s="50"/>
      <c r="Y90" s="28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</row>
    <row r="91" spans="1:45" s="4" customFormat="1" ht="25.5" x14ac:dyDescent="0.25">
      <c r="A91" s="70">
        <v>1</v>
      </c>
      <c r="B91" s="71">
        <v>3</v>
      </c>
      <c r="C91" s="143">
        <v>10</v>
      </c>
      <c r="D91" s="72">
        <v>2.0099999999999998</v>
      </c>
      <c r="E91" s="67"/>
      <c r="F91" s="16" t="s">
        <v>238</v>
      </c>
      <c r="G91" s="14"/>
      <c r="H91" s="14"/>
      <c r="I91" s="14"/>
      <c r="J91" s="14"/>
      <c r="K91" s="14"/>
      <c r="L91" s="16" t="s">
        <v>239</v>
      </c>
      <c r="M91" s="121">
        <v>0.79520000000000002</v>
      </c>
      <c r="N91" s="121">
        <v>0.79520000000000002</v>
      </c>
      <c r="O91" s="121">
        <v>0.79520000000000002</v>
      </c>
      <c r="P91" s="121">
        <v>0.79520000000000002</v>
      </c>
      <c r="Q91" s="18">
        <f>Q93+Q98+Q100+Q103+Q107+Q110+Q157+Q160+Q248+Q249+Q252+Q255+Q257+Q258+Q259+Q260+Q261+Q263</f>
        <v>85110000000</v>
      </c>
      <c r="R91" s="18">
        <f>R93+R98+R100+R103+R107+R110+R157+R160+R248+R249+R252+R255+R257+R258+R259+R260+R261+R263</f>
        <v>30485000000</v>
      </c>
      <c r="S91" s="19">
        <f>S93+S98+S100+S103+S107+S110+S157+S160+S248+S249+S252+S255+S257+S258+S259+S260+S261+S263</f>
        <v>36200000000</v>
      </c>
      <c r="T91" s="19">
        <f>T93+T98+T100+T103+T107+T110+T157+T160+T248+T249+T252+T255+T257+T258+T259+T260+T261+T263</f>
        <v>39798000000</v>
      </c>
      <c r="U91" s="19">
        <f>U93+U98+U100+U103+U107+U110+U157+U160+U248+U249+U252+U255+U257+U258+U259+U260+U261+U263</f>
        <v>88107800000</v>
      </c>
      <c r="V91" s="18">
        <f>SUM(V93,V100,V103,V110,V160,V248)</f>
        <v>0</v>
      </c>
      <c r="W91" s="31"/>
      <c r="X91" s="32"/>
      <c r="Y91" s="28">
        <v>2</v>
      </c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</row>
    <row r="92" spans="1:45" s="4" customFormat="1" ht="25.5" x14ac:dyDescent="0.25">
      <c r="A92" s="70"/>
      <c r="B92" s="71"/>
      <c r="C92" s="143"/>
      <c r="D92" s="72"/>
      <c r="E92" s="67"/>
      <c r="F92" s="16"/>
      <c r="G92" s="14"/>
      <c r="H92" s="14"/>
      <c r="I92" s="14"/>
      <c r="J92" s="14"/>
      <c r="K92" s="14"/>
      <c r="L92" s="16" t="s">
        <v>240</v>
      </c>
      <c r="M92" s="92">
        <v>0.95280948200175597</v>
      </c>
      <c r="N92" s="92">
        <v>0.95280948200175597</v>
      </c>
      <c r="O92" s="92">
        <v>0.95280948200175597</v>
      </c>
      <c r="P92" s="92">
        <v>0.95280948200175597</v>
      </c>
      <c r="Q92" s="18"/>
      <c r="R92" s="18"/>
      <c r="S92" s="19"/>
      <c r="T92" s="19"/>
      <c r="U92" s="19"/>
      <c r="V92" s="18">
        <f>SUM(V255,V257,V249)</f>
        <v>0</v>
      </c>
      <c r="W92" s="31"/>
      <c r="X92" s="32"/>
      <c r="Y92" s="28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45" s="4" customFormat="1" ht="65.099999999999994" customHeight="1" x14ac:dyDescent="0.25">
      <c r="A93" s="64">
        <v>1</v>
      </c>
      <c r="B93" s="65">
        <v>3</v>
      </c>
      <c r="C93" s="85">
        <v>10</v>
      </c>
      <c r="D93" s="66">
        <v>2.0099999999999998</v>
      </c>
      <c r="E93" s="65">
        <v>1</v>
      </c>
      <c r="F93" s="67" t="s">
        <v>241</v>
      </c>
      <c r="G93" s="20"/>
      <c r="H93" s="20"/>
      <c r="I93" s="20"/>
      <c r="J93" s="20"/>
      <c r="K93" s="20"/>
      <c r="L93" s="15" t="s">
        <v>242</v>
      </c>
      <c r="M93" s="20" t="s">
        <v>243</v>
      </c>
      <c r="N93" s="20" t="s">
        <v>243</v>
      </c>
      <c r="O93" s="20" t="s">
        <v>243</v>
      </c>
      <c r="P93" s="20" t="s">
        <v>243</v>
      </c>
      <c r="Q93" s="75">
        <f>SUM(Q94:Q96)</f>
        <v>1200000000</v>
      </c>
      <c r="R93" s="75">
        <f>SUM(R94:R96)</f>
        <v>1200000000</v>
      </c>
      <c r="S93" s="76">
        <f>SUM(S94:S96)</f>
        <v>1200000000</v>
      </c>
      <c r="T93" s="76">
        <f>SUM(T94:T97)</f>
        <v>1700000000</v>
      </c>
      <c r="U93" s="76">
        <f>SUM(U94:U97)</f>
        <v>1700000000</v>
      </c>
      <c r="V93" s="75"/>
      <c r="W93" s="31"/>
      <c r="X93" s="32"/>
      <c r="Y93" s="28">
        <v>3</v>
      </c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45" s="4" customFormat="1" ht="38.25" x14ac:dyDescent="0.25">
      <c r="A94" s="64"/>
      <c r="B94" s="65"/>
      <c r="C94" s="85"/>
      <c r="D94" s="66"/>
      <c r="E94" s="65"/>
      <c r="F94" s="67" t="s">
        <v>244</v>
      </c>
      <c r="G94" s="20"/>
      <c r="H94" s="20"/>
      <c r="I94" s="20"/>
      <c r="J94" s="20"/>
      <c r="K94" s="20"/>
      <c r="L94" s="15"/>
      <c r="M94" s="20" t="s">
        <v>48</v>
      </c>
      <c r="N94" s="20" t="s">
        <v>48</v>
      </c>
      <c r="O94" s="20" t="s">
        <v>48</v>
      </c>
      <c r="P94" s="20" t="s">
        <v>48</v>
      </c>
      <c r="Q94" s="75">
        <v>100000000</v>
      </c>
      <c r="R94" s="75">
        <v>100000000</v>
      </c>
      <c r="S94" s="76">
        <v>100000000</v>
      </c>
      <c r="T94" s="76">
        <v>100000000</v>
      </c>
      <c r="U94" s="76">
        <v>100000000</v>
      </c>
      <c r="V94" s="75"/>
      <c r="W94" s="31"/>
      <c r="X94" s="32"/>
      <c r="Y94" s="28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45" s="4" customFormat="1" ht="38.25" x14ac:dyDescent="0.25">
      <c r="A95" s="64"/>
      <c r="B95" s="65"/>
      <c r="C95" s="85"/>
      <c r="D95" s="66"/>
      <c r="E95" s="65"/>
      <c r="F95" s="67" t="s">
        <v>245</v>
      </c>
      <c r="G95" s="20"/>
      <c r="H95" s="20"/>
      <c r="I95" s="20"/>
      <c r="J95" s="20"/>
      <c r="K95" s="20"/>
      <c r="L95" s="15"/>
      <c r="M95" s="20" t="s">
        <v>48</v>
      </c>
      <c r="N95" s="20" t="s">
        <v>48</v>
      </c>
      <c r="O95" s="20" t="s">
        <v>48</v>
      </c>
      <c r="P95" s="20" t="s">
        <v>48</v>
      </c>
      <c r="Q95" s="75">
        <v>100000000</v>
      </c>
      <c r="R95" s="75">
        <v>100000000</v>
      </c>
      <c r="S95" s="76">
        <v>100000000</v>
      </c>
      <c r="T95" s="486">
        <v>100000000</v>
      </c>
      <c r="U95" s="486">
        <v>100000000</v>
      </c>
      <c r="V95" s="75"/>
      <c r="W95" s="31"/>
      <c r="X95" s="32"/>
      <c r="Y95" s="28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45" s="4" customFormat="1" ht="38.25" x14ac:dyDescent="0.25">
      <c r="A96" s="64"/>
      <c r="B96" s="65"/>
      <c r="C96" s="85"/>
      <c r="D96" s="66"/>
      <c r="E96" s="65"/>
      <c r="F96" s="67" t="s">
        <v>246</v>
      </c>
      <c r="G96" s="20"/>
      <c r="H96" s="20"/>
      <c r="I96" s="20"/>
      <c r="J96" s="20"/>
      <c r="K96" s="20"/>
      <c r="L96" s="15"/>
      <c r="M96" s="20" t="s">
        <v>48</v>
      </c>
      <c r="N96" s="20" t="s">
        <v>48</v>
      </c>
      <c r="O96" s="20" t="s">
        <v>48</v>
      </c>
      <c r="P96" s="20" t="s">
        <v>48</v>
      </c>
      <c r="Q96" s="75">
        <v>1000000000</v>
      </c>
      <c r="R96" s="75">
        <v>1000000000</v>
      </c>
      <c r="S96" s="76">
        <v>1000000000</v>
      </c>
      <c r="T96" s="486">
        <v>1000000000</v>
      </c>
      <c r="U96" s="486">
        <v>1000000000</v>
      </c>
      <c r="V96" s="75"/>
      <c r="W96" s="31"/>
      <c r="X96" s="32"/>
      <c r="Y96" s="28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s="159" customFormat="1" ht="25.5" x14ac:dyDescent="0.25">
      <c r="A97" s="144"/>
      <c r="B97" s="145"/>
      <c r="C97" s="146"/>
      <c r="D97" s="147"/>
      <c r="E97" s="145"/>
      <c r="F97" s="148" t="s">
        <v>247</v>
      </c>
      <c r="G97" s="149"/>
      <c r="H97" s="149"/>
      <c r="I97" s="149"/>
      <c r="J97" s="149"/>
      <c r="K97" s="150" t="s">
        <v>248</v>
      </c>
      <c r="L97" s="151"/>
      <c r="M97" s="149"/>
      <c r="N97" s="149"/>
      <c r="O97" s="149" t="s">
        <v>48</v>
      </c>
      <c r="P97" s="149" t="s">
        <v>48</v>
      </c>
      <c r="Q97" s="152"/>
      <c r="R97" s="152"/>
      <c r="S97" s="153"/>
      <c r="T97" s="486">
        <v>500000000</v>
      </c>
      <c r="U97" s="486">
        <v>500000000</v>
      </c>
      <c r="V97" s="152"/>
      <c r="W97" s="155"/>
      <c r="X97" s="156"/>
      <c r="Y97" s="157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</row>
    <row r="98" spans="1:45" s="4" customFormat="1" ht="41.45" customHeight="1" x14ac:dyDescent="0.25">
      <c r="A98" s="64">
        <v>1</v>
      </c>
      <c r="B98" s="65">
        <v>3</v>
      </c>
      <c r="C98" s="85">
        <v>10</v>
      </c>
      <c r="D98" s="66">
        <v>2.0099999999999998</v>
      </c>
      <c r="E98" s="65">
        <v>2</v>
      </c>
      <c r="F98" s="67" t="s">
        <v>249</v>
      </c>
      <c r="G98" s="14"/>
      <c r="H98" s="14"/>
      <c r="I98" s="14"/>
      <c r="J98" s="14"/>
      <c r="K98" s="20"/>
      <c r="L98" s="15" t="s">
        <v>250</v>
      </c>
      <c r="M98" s="20" t="s">
        <v>251</v>
      </c>
      <c r="N98" s="112" t="s">
        <v>252</v>
      </c>
      <c r="O98" s="112" t="s">
        <v>252</v>
      </c>
      <c r="P98" s="112" t="s">
        <v>252</v>
      </c>
      <c r="Q98" s="75">
        <v>1000000000</v>
      </c>
      <c r="R98" s="75">
        <v>0</v>
      </c>
      <c r="S98" s="76">
        <v>0</v>
      </c>
      <c r="T98" s="486">
        <v>0</v>
      </c>
      <c r="U98" s="486">
        <v>0</v>
      </c>
      <c r="V98" s="75"/>
      <c r="W98" s="31"/>
      <c r="X98" s="32"/>
      <c r="Y98" s="28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s="137" customFormat="1" ht="38.25" hidden="1" x14ac:dyDescent="0.25">
      <c r="A99" s="125"/>
      <c r="B99" s="126"/>
      <c r="C99" s="160"/>
      <c r="D99" s="161"/>
      <c r="E99" s="126"/>
      <c r="F99" s="127" t="s">
        <v>253</v>
      </c>
      <c r="G99" s="128"/>
      <c r="H99" s="128"/>
      <c r="I99" s="128"/>
      <c r="J99" s="128"/>
      <c r="K99" s="129"/>
      <c r="L99" s="162"/>
      <c r="M99" s="129" t="s">
        <v>251</v>
      </c>
      <c r="N99" s="163" t="s">
        <v>252</v>
      </c>
      <c r="O99" s="163" t="s">
        <v>252</v>
      </c>
      <c r="P99" s="163" t="s">
        <v>252</v>
      </c>
      <c r="Q99" s="130"/>
      <c r="R99" s="130"/>
      <c r="S99" s="131"/>
      <c r="T99" s="131"/>
      <c r="U99" s="131"/>
      <c r="V99" s="130"/>
      <c r="W99" s="133"/>
      <c r="X99" s="134"/>
      <c r="Y99" s="135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</row>
    <row r="100" spans="1:45" s="4" customFormat="1" ht="38.450000000000003" customHeight="1" x14ac:dyDescent="0.25">
      <c r="A100" s="64">
        <v>1</v>
      </c>
      <c r="B100" s="65">
        <v>3</v>
      </c>
      <c r="C100" s="85">
        <v>10</v>
      </c>
      <c r="D100" s="66">
        <v>2.0099999999999998</v>
      </c>
      <c r="E100" s="65">
        <v>4</v>
      </c>
      <c r="F100" s="67" t="s">
        <v>254</v>
      </c>
      <c r="G100" s="14"/>
      <c r="H100" s="14"/>
      <c r="I100" s="14"/>
      <c r="J100" s="14"/>
      <c r="K100" s="20"/>
      <c r="L100" s="15" t="s">
        <v>255</v>
      </c>
      <c r="M100" s="20" t="s">
        <v>72</v>
      </c>
      <c r="N100" s="20" t="s">
        <v>72</v>
      </c>
      <c r="O100" s="20" t="s">
        <v>72</v>
      </c>
      <c r="P100" s="20" t="s">
        <v>72</v>
      </c>
      <c r="Q100" s="75">
        <v>300000000</v>
      </c>
      <c r="R100" s="75">
        <v>300000000</v>
      </c>
      <c r="S100" s="76">
        <v>300000000</v>
      </c>
      <c r="T100" s="76">
        <v>300000000</v>
      </c>
      <c r="U100" s="76">
        <v>300000000</v>
      </c>
      <c r="V100" s="75">
        <f>V101</f>
        <v>0</v>
      </c>
      <c r="W100" s="31"/>
      <c r="X100" s="32"/>
      <c r="Y100" s="28">
        <v>3</v>
      </c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s="4" customFormat="1" ht="38.25" x14ac:dyDescent="0.25">
      <c r="A101" s="64"/>
      <c r="B101" s="65"/>
      <c r="C101" s="85"/>
      <c r="D101" s="66"/>
      <c r="E101" s="67"/>
      <c r="F101" s="67" t="s">
        <v>256</v>
      </c>
      <c r="G101" s="14"/>
      <c r="H101" s="14"/>
      <c r="I101" s="14"/>
      <c r="J101" s="14"/>
      <c r="K101" s="20"/>
      <c r="L101" s="15"/>
      <c r="M101" s="20" t="s">
        <v>48</v>
      </c>
      <c r="N101" s="20" t="s">
        <v>48</v>
      </c>
      <c r="O101" s="20" t="s">
        <v>48</v>
      </c>
      <c r="P101" s="20" t="s">
        <v>48</v>
      </c>
      <c r="Q101" s="75"/>
      <c r="R101" s="75"/>
      <c r="S101" s="76"/>
      <c r="T101" s="76"/>
      <c r="U101" s="76"/>
      <c r="V101" s="75"/>
      <c r="W101" s="31"/>
      <c r="X101" s="32"/>
      <c r="Y101" s="28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4" customFormat="1" ht="38.25" x14ac:dyDescent="0.25">
      <c r="A102" s="64"/>
      <c r="B102" s="65"/>
      <c r="C102" s="85"/>
      <c r="D102" s="66"/>
      <c r="E102" s="67"/>
      <c r="F102" s="67" t="s">
        <v>257</v>
      </c>
      <c r="G102" s="14"/>
      <c r="H102" s="14"/>
      <c r="I102" s="14"/>
      <c r="J102" s="14"/>
      <c r="K102" s="20"/>
      <c r="L102" s="15"/>
      <c r="M102" s="20" t="s">
        <v>48</v>
      </c>
      <c r="N102" s="20" t="s">
        <v>48</v>
      </c>
      <c r="O102" s="20" t="s">
        <v>48</v>
      </c>
      <c r="P102" s="20" t="s">
        <v>48</v>
      </c>
      <c r="Q102" s="75"/>
      <c r="R102" s="75"/>
      <c r="S102" s="76"/>
      <c r="T102" s="76"/>
      <c r="U102" s="76"/>
      <c r="V102" s="75"/>
      <c r="W102" s="31"/>
      <c r="X102" s="32"/>
      <c r="Y102" s="28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</row>
    <row r="103" spans="1:45" s="4" customFormat="1" ht="33.950000000000003" customHeight="1" x14ac:dyDescent="0.25">
      <c r="A103" s="64">
        <v>1</v>
      </c>
      <c r="B103" s="65">
        <v>3</v>
      </c>
      <c r="C103" s="85">
        <v>10</v>
      </c>
      <c r="D103" s="66">
        <v>2.0099999999999998</v>
      </c>
      <c r="E103" s="65">
        <v>5</v>
      </c>
      <c r="F103" s="67" t="s">
        <v>258</v>
      </c>
      <c r="G103" s="14"/>
      <c r="H103" s="14"/>
      <c r="I103" s="14"/>
      <c r="J103" s="14"/>
      <c r="K103" s="20"/>
      <c r="L103" s="15" t="s">
        <v>259</v>
      </c>
      <c r="M103" s="20" t="s">
        <v>260</v>
      </c>
      <c r="N103" s="20" t="s">
        <v>261</v>
      </c>
      <c r="O103" s="20" t="s">
        <v>199</v>
      </c>
      <c r="P103" s="20" t="s">
        <v>199</v>
      </c>
      <c r="Q103" s="75">
        <f>SUM(Q104:Q105)</f>
        <v>1500000000</v>
      </c>
      <c r="R103" s="75">
        <f>SUM(R104:R105)</f>
        <v>0</v>
      </c>
      <c r="S103" s="76">
        <f>SUM(S104:S105)</f>
        <v>0</v>
      </c>
      <c r="T103" s="76">
        <v>500000000</v>
      </c>
      <c r="U103" s="76">
        <f>500000000+967000000</f>
        <v>1467000000</v>
      </c>
      <c r="V103" s="68"/>
      <c r="W103" s="31"/>
      <c r="X103" s="20"/>
      <c r="Y103" s="28">
        <v>3</v>
      </c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</row>
    <row r="104" spans="1:45" s="137" customFormat="1" ht="25.5" hidden="1" x14ac:dyDescent="0.25">
      <c r="A104" s="125"/>
      <c r="B104" s="126"/>
      <c r="C104" s="160"/>
      <c r="D104" s="161"/>
      <c r="E104" s="127"/>
      <c r="F104" s="127" t="s">
        <v>262</v>
      </c>
      <c r="G104" s="128"/>
      <c r="H104" s="128"/>
      <c r="I104" s="128"/>
      <c r="J104" s="128"/>
      <c r="K104" s="129"/>
      <c r="L104" s="162"/>
      <c r="M104" s="129" t="s">
        <v>263</v>
      </c>
      <c r="N104" s="129" t="s">
        <v>191</v>
      </c>
      <c r="O104" s="129" t="s">
        <v>191</v>
      </c>
      <c r="P104" s="129" t="s">
        <v>191</v>
      </c>
      <c r="Q104" s="130">
        <v>375000000</v>
      </c>
      <c r="R104" s="130">
        <v>0</v>
      </c>
      <c r="S104" s="131">
        <v>0</v>
      </c>
      <c r="T104" s="489">
        <v>0</v>
      </c>
      <c r="U104" s="489">
        <v>0</v>
      </c>
      <c r="V104" s="132"/>
      <c r="W104" s="133"/>
      <c r="X104" s="129"/>
      <c r="Y104" s="135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</row>
    <row r="105" spans="1:45" s="137" customFormat="1" ht="25.5" hidden="1" x14ac:dyDescent="0.25">
      <c r="A105" s="125"/>
      <c r="B105" s="126"/>
      <c r="C105" s="160"/>
      <c r="D105" s="161"/>
      <c r="E105" s="127"/>
      <c r="F105" s="127" t="s">
        <v>264</v>
      </c>
      <c r="G105" s="128"/>
      <c r="H105" s="128"/>
      <c r="I105" s="128"/>
      <c r="J105" s="128"/>
      <c r="K105" s="129"/>
      <c r="L105" s="162"/>
      <c r="M105" s="129" t="s">
        <v>265</v>
      </c>
      <c r="N105" s="129" t="s">
        <v>191</v>
      </c>
      <c r="O105" s="129" t="s">
        <v>191</v>
      </c>
      <c r="P105" s="129" t="s">
        <v>191</v>
      </c>
      <c r="Q105" s="130">
        <v>1125000000</v>
      </c>
      <c r="R105" s="130">
        <v>0</v>
      </c>
      <c r="S105" s="131">
        <v>0</v>
      </c>
      <c r="T105" s="489">
        <v>0</v>
      </c>
      <c r="U105" s="489">
        <v>0</v>
      </c>
      <c r="V105" s="132"/>
      <c r="W105" s="133"/>
      <c r="X105" s="129"/>
      <c r="Y105" s="135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</row>
    <row r="106" spans="1:45" s="137" customFormat="1" ht="60" x14ac:dyDescent="0.25">
      <c r="A106" s="125"/>
      <c r="B106" s="126"/>
      <c r="C106" s="160"/>
      <c r="D106" s="161"/>
      <c r="E106" s="127"/>
      <c r="F106" s="505" t="s">
        <v>1637</v>
      </c>
      <c r="G106" s="128"/>
      <c r="H106" s="128"/>
      <c r="I106" s="128"/>
      <c r="J106" s="128"/>
      <c r="K106" s="469" t="s">
        <v>1700</v>
      </c>
      <c r="L106" s="162"/>
      <c r="M106" s="129"/>
      <c r="N106" s="129"/>
      <c r="O106" s="129"/>
      <c r="P106" s="20" t="s">
        <v>227</v>
      </c>
      <c r="Q106" s="130"/>
      <c r="R106" s="130"/>
      <c r="S106" s="131"/>
      <c r="T106" s="489"/>
      <c r="U106" s="76">
        <v>967000000</v>
      </c>
      <c r="V106" s="132"/>
      <c r="W106" s="133"/>
      <c r="X106" s="20" t="s">
        <v>1550</v>
      </c>
      <c r="Y106" s="135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</row>
    <row r="107" spans="1:45" s="4" customFormat="1" ht="43.5" customHeight="1" x14ac:dyDescent="0.25">
      <c r="A107" s="64">
        <v>1</v>
      </c>
      <c r="B107" s="65">
        <v>3</v>
      </c>
      <c r="C107" s="85">
        <v>10</v>
      </c>
      <c r="D107" s="66">
        <v>2.0099999999999998</v>
      </c>
      <c r="E107" s="65">
        <v>6</v>
      </c>
      <c r="F107" s="67" t="s">
        <v>266</v>
      </c>
      <c r="G107" s="14"/>
      <c r="H107" s="14"/>
      <c r="I107" s="14"/>
      <c r="J107" s="14"/>
      <c r="K107" s="20"/>
      <c r="L107" s="15" t="s">
        <v>267</v>
      </c>
      <c r="M107" s="20" t="s">
        <v>268</v>
      </c>
      <c r="N107" s="20" t="s">
        <v>191</v>
      </c>
      <c r="O107" s="20" t="s">
        <v>191</v>
      </c>
      <c r="P107" s="20" t="s">
        <v>191</v>
      </c>
      <c r="Q107" s="75">
        <f>SUM(Q108:Q109)</f>
        <v>6250000000</v>
      </c>
      <c r="R107" s="75">
        <f>SUM(R108:R109)</f>
        <v>0</v>
      </c>
      <c r="S107" s="76">
        <f>SUM(S108:S109)</f>
        <v>0</v>
      </c>
      <c r="T107" s="486">
        <f>SUM(T108:T109)</f>
        <v>0</v>
      </c>
      <c r="U107" s="486">
        <f>SUM(U108:U109)</f>
        <v>0</v>
      </c>
      <c r="V107" s="68"/>
      <c r="W107" s="31"/>
      <c r="X107" s="32"/>
      <c r="Y107" s="28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45" s="137" customFormat="1" hidden="1" x14ac:dyDescent="0.25">
      <c r="A108" s="125"/>
      <c r="B108" s="126"/>
      <c r="C108" s="160"/>
      <c r="D108" s="161"/>
      <c r="E108" s="126"/>
      <c r="F108" s="127" t="s">
        <v>269</v>
      </c>
      <c r="G108" s="128"/>
      <c r="H108" s="128"/>
      <c r="I108" s="128"/>
      <c r="J108" s="128"/>
      <c r="K108" s="129"/>
      <c r="L108" s="162"/>
      <c r="M108" s="129" t="s">
        <v>205</v>
      </c>
      <c r="N108" s="129" t="s">
        <v>191</v>
      </c>
      <c r="O108" s="129" t="s">
        <v>191</v>
      </c>
      <c r="P108" s="129" t="s">
        <v>191</v>
      </c>
      <c r="Q108" s="130">
        <v>5000000000</v>
      </c>
      <c r="R108" s="130">
        <v>0</v>
      </c>
      <c r="S108" s="131">
        <v>0</v>
      </c>
      <c r="T108" s="131">
        <v>0</v>
      </c>
      <c r="U108" s="131">
        <v>0</v>
      </c>
      <c r="V108" s="132"/>
      <c r="W108" s="133"/>
      <c r="X108" s="129"/>
      <c r="Y108" s="135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</row>
    <row r="109" spans="1:45" s="137" customFormat="1" ht="25.5" hidden="1" x14ac:dyDescent="0.25">
      <c r="A109" s="125"/>
      <c r="B109" s="126"/>
      <c r="C109" s="160"/>
      <c r="D109" s="161"/>
      <c r="E109" s="126"/>
      <c r="F109" s="127" t="s">
        <v>270</v>
      </c>
      <c r="G109" s="128"/>
      <c r="H109" s="128"/>
      <c r="I109" s="128"/>
      <c r="J109" s="128"/>
      <c r="K109" s="129"/>
      <c r="L109" s="162"/>
      <c r="M109" s="129" t="s">
        <v>263</v>
      </c>
      <c r="N109" s="129" t="s">
        <v>191</v>
      </c>
      <c r="O109" s="129" t="s">
        <v>191</v>
      </c>
      <c r="P109" s="129" t="s">
        <v>191</v>
      </c>
      <c r="Q109" s="130">
        <v>1250000000</v>
      </c>
      <c r="R109" s="130">
        <v>0</v>
      </c>
      <c r="S109" s="131">
        <v>0</v>
      </c>
      <c r="T109" s="131">
        <v>0</v>
      </c>
      <c r="U109" s="131">
        <v>0</v>
      </c>
      <c r="V109" s="132"/>
      <c r="W109" s="133"/>
      <c r="X109" s="129"/>
      <c r="Y109" s="135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</row>
    <row r="110" spans="1:45" s="4" customFormat="1" ht="42.6" customHeight="1" x14ac:dyDescent="0.25">
      <c r="A110" s="64">
        <v>1</v>
      </c>
      <c r="B110" s="65">
        <v>3</v>
      </c>
      <c r="C110" s="85">
        <v>10</v>
      </c>
      <c r="D110" s="66">
        <v>2.0099999999999998</v>
      </c>
      <c r="E110" s="65">
        <v>8</v>
      </c>
      <c r="F110" s="67" t="s">
        <v>271</v>
      </c>
      <c r="G110" s="14"/>
      <c r="H110" s="14"/>
      <c r="I110" s="14"/>
      <c r="J110" s="14"/>
      <c r="K110" s="20"/>
      <c r="L110" s="15" t="s">
        <v>272</v>
      </c>
      <c r="M110" s="20" t="s">
        <v>273</v>
      </c>
      <c r="N110" s="20" t="s">
        <v>274</v>
      </c>
      <c r="O110" s="165" t="s">
        <v>275</v>
      </c>
      <c r="P110" s="165" t="s">
        <v>275</v>
      </c>
      <c r="Q110" s="76">
        <f t="shared" ref="Q110:S110" si="12">SUM(Q111:Q123)</f>
        <v>14000000000</v>
      </c>
      <c r="R110" s="76">
        <f t="shared" si="12"/>
        <v>8000000000</v>
      </c>
      <c r="S110" s="76">
        <f t="shared" si="12"/>
        <v>9400000000</v>
      </c>
      <c r="T110" s="486">
        <f>SUM(T111:T123)</f>
        <v>12550000000</v>
      </c>
      <c r="U110" s="486">
        <f>SUM(U111:U156)</f>
        <v>39996000000</v>
      </c>
      <c r="V110" s="68"/>
      <c r="W110" s="31"/>
      <c r="X110" s="20"/>
      <c r="Y110" s="28">
        <v>3</v>
      </c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s="4" customFormat="1" x14ac:dyDescent="0.25">
      <c r="A111" s="64"/>
      <c r="B111" s="65"/>
      <c r="C111" s="85"/>
      <c r="D111" s="66"/>
      <c r="E111" s="67"/>
      <c r="F111" s="67" t="s">
        <v>276</v>
      </c>
      <c r="G111" s="14"/>
      <c r="H111" s="14"/>
      <c r="I111" s="14"/>
      <c r="J111" s="14"/>
      <c r="K111" s="67"/>
      <c r="L111" s="15"/>
      <c r="M111" s="20" t="s">
        <v>261</v>
      </c>
      <c r="N111" s="20" t="s">
        <v>261</v>
      </c>
      <c r="O111" s="164" t="s">
        <v>261</v>
      </c>
      <c r="P111" s="164" t="s">
        <v>261</v>
      </c>
      <c r="Q111" s="75"/>
      <c r="R111" s="75"/>
      <c r="S111" s="166"/>
      <c r="T111" s="486">
        <v>2250000000</v>
      </c>
      <c r="U111" s="486">
        <v>2250000000</v>
      </c>
      <c r="V111" s="68"/>
      <c r="W111" s="31"/>
      <c r="X111" s="20"/>
      <c r="Y111" s="28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s="4" customFormat="1" x14ac:dyDescent="0.25">
      <c r="A112" s="64"/>
      <c r="B112" s="65"/>
      <c r="C112" s="85"/>
      <c r="D112" s="66"/>
      <c r="E112" s="67"/>
      <c r="F112" s="67" t="s">
        <v>277</v>
      </c>
      <c r="G112" s="14"/>
      <c r="H112" s="14"/>
      <c r="I112" s="14"/>
      <c r="J112" s="14"/>
      <c r="K112" s="20"/>
      <c r="L112" s="15"/>
      <c r="M112" s="20" t="s">
        <v>199</v>
      </c>
      <c r="N112" s="20" t="s">
        <v>199</v>
      </c>
      <c r="O112" s="20" t="s">
        <v>199</v>
      </c>
      <c r="P112" s="20" t="s">
        <v>199</v>
      </c>
      <c r="Q112" s="75">
        <v>2000000000</v>
      </c>
      <c r="R112" s="75">
        <v>2000000000</v>
      </c>
      <c r="S112" s="76">
        <v>2000000000</v>
      </c>
      <c r="T112" s="486">
        <v>2000000000</v>
      </c>
      <c r="U112" s="486">
        <v>2000000000</v>
      </c>
      <c r="V112" s="68"/>
      <c r="W112" s="31"/>
      <c r="X112" s="20" t="s">
        <v>278</v>
      </c>
      <c r="Y112" s="28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s="4" customFormat="1" x14ac:dyDescent="0.25">
      <c r="A113" s="64"/>
      <c r="B113" s="65"/>
      <c r="C113" s="85"/>
      <c r="D113" s="66"/>
      <c r="E113" s="67"/>
      <c r="F113" s="67" t="s">
        <v>279</v>
      </c>
      <c r="G113" s="14"/>
      <c r="H113" s="14"/>
      <c r="I113" s="14"/>
      <c r="J113" s="14"/>
      <c r="K113" s="20"/>
      <c r="L113" s="15"/>
      <c r="M113" s="20" t="s">
        <v>280</v>
      </c>
      <c r="N113" s="20" t="s">
        <v>281</v>
      </c>
      <c r="O113" s="20" t="s">
        <v>281</v>
      </c>
      <c r="P113" s="20" t="s">
        <v>281</v>
      </c>
      <c r="Q113" s="75">
        <v>6000000000</v>
      </c>
      <c r="R113" s="75">
        <v>2000000000</v>
      </c>
      <c r="S113" s="76">
        <v>2000000000</v>
      </c>
      <c r="T113" s="486">
        <v>2000000000</v>
      </c>
      <c r="U113" s="486">
        <v>2000000000</v>
      </c>
      <c r="V113" s="68"/>
      <c r="W113" s="31"/>
      <c r="X113" s="20" t="s">
        <v>278</v>
      </c>
      <c r="Y113" s="28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s="4" customFormat="1" x14ac:dyDescent="0.25">
      <c r="A114" s="64"/>
      <c r="B114" s="65"/>
      <c r="C114" s="85"/>
      <c r="D114" s="66"/>
      <c r="E114" s="67"/>
      <c r="F114" s="67" t="s">
        <v>282</v>
      </c>
      <c r="G114" s="14"/>
      <c r="H114" s="14"/>
      <c r="I114" s="14"/>
      <c r="J114" s="14"/>
      <c r="K114" s="20"/>
      <c r="L114" s="15"/>
      <c r="M114" s="20" t="s">
        <v>199</v>
      </c>
      <c r="N114" s="20" t="s">
        <v>199</v>
      </c>
      <c r="O114" s="20" t="s">
        <v>199</v>
      </c>
      <c r="P114" s="20" t="s">
        <v>199</v>
      </c>
      <c r="Q114" s="75">
        <v>2000000000</v>
      </c>
      <c r="R114" s="75">
        <v>2000000000</v>
      </c>
      <c r="S114" s="76">
        <v>2000000000</v>
      </c>
      <c r="T114" s="486">
        <v>2000000000</v>
      </c>
      <c r="U114" s="486">
        <v>2000000000</v>
      </c>
      <c r="V114" s="68"/>
      <c r="W114" s="31"/>
      <c r="X114" s="20" t="s">
        <v>278</v>
      </c>
      <c r="Y114" s="28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4" customFormat="1" x14ac:dyDescent="0.25">
      <c r="A115" s="64"/>
      <c r="B115" s="65"/>
      <c r="C115" s="85"/>
      <c r="D115" s="66"/>
      <c r="E115" s="67"/>
      <c r="F115" s="67" t="s">
        <v>283</v>
      </c>
      <c r="G115" s="14"/>
      <c r="H115" s="14"/>
      <c r="I115" s="14"/>
      <c r="J115" s="14"/>
      <c r="K115" s="20"/>
      <c r="L115" s="15"/>
      <c r="M115" s="20" t="s">
        <v>205</v>
      </c>
      <c r="N115" s="20" t="s">
        <v>263</v>
      </c>
      <c r="O115" s="20" t="s">
        <v>284</v>
      </c>
      <c r="P115" s="20" t="s">
        <v>284</v>
      </c>
      <c r="Q115" s="75">
        <v>4000000000</v>
      </c>
      <c r="R115" s="75">
        <v>1000000000</v>
      </c>
      <c r="S115" s="76">
        <v>1000000000</v>
      </c>
      <c r="T115" s="486">
        <v>2000000000</v>
      </c>
      <c r="U115" s="486">
        <v>2000000000</v>
      </c>
      <c r="V115" s="68"/>
      <c r="W115" s="31"/>
      <c r="X115" s="20" t="s">
        <v>278</v>
      </c>
      <c r="Y115" s="28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</row>
    <row r="116" spans="1:45" s="4" customFormat="1" ht="25.5" x14ac:dyDescent="0.25">
      <c r="A116" s="167"/>
      <c r="B116" s="168"/>
      <c r="C116" s="169"/>
      <c r="D116" s="170"/>
      <c r="E116" s="89"/>
      <c r="F116" s="89" t="s">
        <v>285</v>
      </c>
      <c r="G116" s="171"/>
      <c r="H116" s="171"/>
      <c r="I116" s="171"/>
      <c r="J116" s="109"/>
      <c r="K116" s="109"/>
      <c r="L116" s="171"/>
      <c r="M116" s="109"/>
      <c r="N116" s="109" t="s">
        <v>263</v>
      </c>
      <c r="O116" s="109" t="s">
        <v>263</v>
      </c>
      <c r="P116" s="481" t="s">
        <v>263</v>
      </c>
      <c r="Q116" s="172"/>
      <c r="R116" s="172">
        <v>1000000000</v>
      </c>
      <c r="S116" s="173">
        <v>1000000000</v>
      </c>
      <c r="T116" s="488">
        <v>1000000000</v>
      </c>
      <c r="U116" s="488">
        <v>1000000000</v>
      </c>
      <c r="V116" s="174"/>
      <c r="W116" s="175"/>
      <c r="X116" s="20" t="s">
        <v>278</v>
      </c>
      <c r="Y116" s="28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</row>
    <row r="117" spans="1:45" s="4" customFormat="1" ht="25.5" x14ac:dyDescent="0.25">
      <c r="A117" s="167"/>
      <c r="B117" s="168"/>
      <c r="C117" s="169"/>
      <c r="D117" s="170"/>
      <c r="E117" s="89"/>
      <c r="F117" s="176" t="s">
        <v>286</v>
      </c>
      <c r="G117" s="171"/>
      <c r="H117" s="171"/>
      <c r="I117" s="171"/>
      <c r="J117" s="109"/>
      <c r="K117" s="109" t="s">
        <v>287</v>
      </c>
      <c r="L117" s="171"/>
      <c r="M117" s="109"/>
      <c r="N117" s="109"/>
      <c r="O117" s="177"/>
      <c r="P117" s="177"/>
      <c r="Q117" s="172"/>
      <c r="R117" s="172"/>
      <c r="S117" s="178">
        <v>200000000</v>
      </c>
      <c r="T117" s="488">
        <v>200000000</v>
      </c>
      <c r="U117" s="488">
        <v>200000000</v>
      </c>
      <c r="V117" s="174"/>
      <c r="W117" s="175"/>
      <c r="X117" s="109" t="s">
        <v>288</v>
      </c>
      <c r="Y117" s="28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</row>
    <row r="118" spans="1:45" s="4" customFormat="1" ht="25.5" x14ac:dyDescent="0.25">
      <c r="A118" s="167"/>
      <c r="B118" s="168"/>
      <c r="C118" s="169"/>
      <c r="D118" s="170"/>
      <c r="E118" s="89"/>
      <c r="F118" s="176" t="s">
        <v>289</v>
      </c>
      <c r="G118" s="171"/>
      <c r="H118" s="171"/>
      <c r="I118" s="171"/>
      <c r="J118" s="109"/>
      <c r="K118" s="109" t="s">
        <v>290</v>
      </c>
      <c r="L118" s="171"/>
      <c r="M118" s="109"/>
      <c r="N118" s="109"/>
      <c r="O118" s="109" t="s">
        <v>291</v>
      </c>
      <c r="P118" s="481" t="s">
        <v>291</v>
      </c>
      <c r="Q118" s="172"/>
      <c r="R118" s="172"/>
      <c r="S118" s="178">
        <v>200000000</v>
      </c>
      <c r="T118" s="488">
        <v>200000000</v>
      </c>
      <c r="U118" s="488">
        <v>200000000</v>
      </c>
      <c r="V118" s="174"/>
      <c r="W118" s="175"/>
      <c r="X118" s="109" t="s">
        <v>288</v>
      </c>
      <c r="Y118" s="28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</row>
    <row r="119" spans="1:45" s="4" customFormat="1" ht="51" x14ac:dyDescent="0.25">
      <c r="A119" s="167"/>
      <c r="B119" s="168"/>
      <c r="C119" s="169"/>
      <c r="D119" s="170"/>
      <c r="E119" s="89"/>
      <c r="F119" s="176" t="s">
        <v>292</v>
      </c>
      <c r="G119" s="171"/>
      <c r="H119" s="171"/>
      <c r="I119" s="171"/>
      <c r="J119" s="109"/>
      <c r="K119" s="109" t="s">
        <v>293</v>
      </c>
      <c r="L119" s="171"/>
      <c r="M119" s="109"/>
      <c r="N119" s="109"/>
      <c r="O119" s="109" t="s">
        <v>294</v>
      </c>
      <c r="P119" s="481" t="s">
        <v>294</v>
      </c>
      <c r="Q119" s="172"/>
      <c r="R119" s="172"/>
      <c r="S119" s="178">
        <v>300000000</v>
      </c>
      <c r="T119" s="488">
        <v>200000000</v>
      </c>
      <c r="U119" s="488">
        <v>200000000</v>
      </c>
      <c r="V119" s="174"/>
      <c r="W119" s="175"/>
      <c r="X119" s="109" t="s">
        <v>288</v>
      </c>
      <c r="Y119" s="28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</row>
    <row r="120" spans="1:45" s="4" customFormat="1" ht="38.25" x14ac:dyDescent="0.25">
      <c r="A120" s="167"/>
      <c r="B120" s="168"/>
      <c r="C120" s="169"/>
      <c r="D120" s="170"/>
      <c r="E120" s="89"/>
      <c r="F120" s="176" t="s">
        <v>295</v>
      </c>
      <c r="G120" s="171"/>
      <c r="H120" s="171"/>
      <c r="I120" s="171"/>
      <c r="J120" s="109"/>
      <c r="K120" s="109" t="s">
        <v>296</v>
      </c>
      <c r="L120" s="171"/>
      <c r="M120" s="109"/>
      <c r="N120" s="109"/>
      <c r="O120" s="177"/>
      <c r="P120" s="177"/>
      <c r="Q120" s="172"/>
      <c r="R120" s="172"/>
      <c r="S120" s="178">
        <v>200000000</v>
      </c>
      <c r="T120" s="488">
        <v>200000000</v>
      </c>
      <c r="U120" s="488">
        <v>200000000</v>
      </c>
      <c r="V120" s="174"/>
      <c r="W120" s="175"/>
      <c r="X120" s="109" t="s">
        <v>288</v>
      </c>
      <c r="Y120" s="28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</row>
    <row r="121" spans="1:45" s="4" customFormat="1" ht="25.5" x14ac:dyDescent="0.25">
      <c r="A121" s="167"/>
      <c r="B121" s="168"/>
      <c r="C121" s="169"/>
      <c r="D121" s="170"/>
      <c r="E121" s="89"/>
      <c r="F121" s="176" t="s">
        <v>297</v>
      </c>
      <c r="G121" s="171"/>
      <c r="H121" s="171"/>
      <c r="I121" s="171"/>
      <c r="J121" s="109"/>
      <c r="K121" s="109" t="s">
        <v>298</v>
      </c>
      <c r="L121" s="171"/>
      <c r="M121" s="109"/>
      <c r="N121" s="109"/>
      <c r="O121" s="177"/>
      <c r="P121" s="177"/>
      <c r="Q121" s="172"/>
      <c r="R121" s="172"/>
      <c r="S121" s="178">
        <v>200000000</v>
      </c>
      <c r="T121" s="178">
        <v>200000000</v>
      </c>
      <c r="U121" s="178">
        <v>200000000</v>
      </c>
      <c r="V121" s="174"/>
      <c r="W121" s="175"/>
      <c r="X121" s="109" t="s">
        <v>288</v>
      </c>
      <c r="Y121" s="28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</row>
    <row r="122" spans="1:45" s="4" customFormat="1" ht="38.25" x14ac:dyDescent="0.25">
      <c r="A122" s="167"/>
      <c r="B122" s="168"/>
      <c r="C122" s="169"/>
      <c r="D122" s="170"/>
      <c r="E122" s="89"/>
      <c r="F122" s="176" t="s">
        <v>299</v>
      </c>
      <c r="G122" s="171"/>
      <c r="H122" s="171"/>
      <c r="I122" s="171"/>
      <c r="J122" s="109"/>
      <c r="K122" s="109" t="s">
        <v>300</v>
      </c>
      <c r="L122" s="171"/>
      <c r="M122" s="109"/>
      <c r="N122" s="109"/>
      <c r="O122" s="109" t="s">
        <v>291</v>
      </c>
      <c r="P122" s="481" t="s">
        <v>291</v>
      </c>
      <c r="Q122" s="172"/>
      <c r="R122" s="172"/>
      <c r="S122" s="178">
        <v>200000000</v>
      </c>
      <c r="T122" s="178">
        <v>200000000</v>
      </c>
      <c r="U122" s="178">
        <v>200000000</v>
      </c>
      <c r="V122" s="174"/>
      <c r="W122" s="175"/>
      <c r="X122" s="109" t="s">
        <v>288</v>
      </c>
      <c r="Y122" s="28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</row>
    <row r="123" spans="1:45" s="4" customFormat="1" ht="38.25" x14ac:dyDescent="0.25">
      <c r="A123" s="167"/>
      <c r="B123" s="168"/>
      <c r="C123" s="169"/>
      <c r="D123" s="170"/>
      <c r="E123" s="89"/>
      <c r="F123" s="176" t="s">
        <v>301</v>
      </c>
      <c r="G123" s="171"/>
      <c r="H123" s="171"/>
      <c r="I123" s="171"/>
      <c r="J123" s="109"/>
      <c r="K123" s="109" t="s">
        <v>302</v>
      </c>
      <c r="L123" s="171"/>
      <c r="M123" s="109"/>
      <c r="N123" s="109"/>
      <c r="O123" s="109" t="s">
        <v>303</v>
      </c>
      <c r="P123" s="481" t="s">
        <v>303</v>
      </c>
      <c r="Q123" s="172"/>
      <c r="R123" s="172"/>
      <c r="S123" s="178">
        <v>100000000</v>
      </c>
      <c r="T123" s="488">
        <v>100000000</v>
      </c>
      <c r="U123" s="488">
        <v>100000000</v>
      </c>
      <c r="V123" s="174"/>
      <c r="W123" s="175"/>
      <c r="X123" s="109" t="s">
        <v>288</v>
      </c>
      <c r="Y123" s="28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</row>
    <row r="124" spans="1:45" s="137" customFormat="1" hidden="1" x14ac:dyDescent="0.25">
      <c r="A124" s="125"/>
      <c r="B124" s="126"/>
      <c r="C124" s="160"/>
      <c r="D124" s="161"/>
      <c r="E124" s="127"/>
      <c r="F124" s="127" t="s">
        <v>304</v>
      </c>
      <c r="G124" s="128"/>
      <c r="H124" s="128"/>
      <c r="I124" s="128"/>
      <c r="J124" s="128"/>
      <c r="K124" s="129"/>
      <c r="L124" s="162"/>
      <c r="M124" s="129" t="s">
        <v>205</v>
      </c>
      <c r="N124" s="129" t="s">
        <v>191</v>
      </c>
      <c r="O124" s="129" t="s">
        <v>191</v>
      </c>
      <c r="P124" s="129" t="s">
        <v>191</v>
      </c>
      <c r="Q124" s="130">
        <v>4000000000</v>
      </c>
      <c r="R124" s="130">
        <v>0</v>
      </c>
      <c r="S124" s="131">
        <v>0</v>
      </c>
      <c r="T124" s="489">
        <v>0</v>
      </c>
      <c r="U124" s="489">
        <v>0</v>
      </c>
      <c r="V124" s="132"/>
      <c r="W124" s="133"/>
      <c r="X124" s="129"/>
      <c r="Y124" s="135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</row>
    <row r="125" spans="1:45" s="137" customFormat="1" hidden="1" x14ac:dyDescent="0.25">
      <c r="A125" s="125"/>
      <c r="B125" s="126"/>
      <c r="C125" s="160"/>
      <c r="D125" s="161"/>
      <c r="E125" s="127"/>
      <c r="F125" s="127" t="s">
        <v>305</v>
      </c>
      <c r="G125" s="128"/>
      <c r="H125" s="128"/>
      <c r="I125" s="128"/>
      <c r="J125" s="128"/>
      <c r="K125" s="129"/>
      <c r="L125" s="162"/>
      <c r="M125" s="129" t="s">
        <v>205</v>
      </c>
      <c r="N125" s="129" t="s">
        <v>191</v>
      </c>
      <c r="O125" s="129" t="s">
        <v>191</v>
      </c>
      <c r="P125" s="129" t="s">
        <v>191</v>
      </c>
      <c r="Q125" s="130">
        <v>4000000000</v>
      </c>
      <c r="R125" s="130">
        <v>0</v>
      </c>
      <c r="S125" s="131">
        <v>0</v>
      </c>
      <c r="T125" s="489">
        <v>0</v>
      </c>
      <c r="U125" s="489">
        <v>0</v>
      </c>
      <c r="V125" s="132"/>
      <c r="W125" s="133"/>
      <c r="X125" s="129"/>
      <c r="Y125" s="135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</row>
    <row r="126" spans="1:45" s="137" customFormat="1" hidden="1" x14ac:dyDescent="0.25">
      <c r="A126" s="125"/>
      <c r="B126" s="126"/>
      <c r="C126" s="160"/>
      <c r="D126" s="161"/>
      <c r="E126" s="127"/>
      <c r="F126" s="127" t="s">
        <v>306</v>
      </c>
      <c r="G126" s="128"/>
      <c r="H126" s="128"/>
      <c r="I126" s="128"/>
      <c r="J126" s="128"/>
      <c r="K126" s="129"/>
      <c r="L126" s="162"/>
      <c r="M126" s="129" t="s">
        <v>199</v>
      </c>
      <c r="N126" s="129" t="s">
        <v>191</v>
      </c>
      <c r="O126" s="129" t="s">
        <v>191</v>
      </c>
      <c r="P126" s="129" t="s">
        <v>191</v>
      </c>
      <c r="Q126" s="130">
        <v>2000000000</v>
      </c>
      <c r="R126" s="130">
        <v>0</v>
      </c>
      <c r="S126" s="131">
        <v>0</v>
      </c>
      <c r="T126" s="489">
        <v>0</v>
      </c>
      <c r="U126" s="489">
        <v>0</v>
      </c>
      <c r="V126" s="132"/>
      <c r="W126" s="133"/>
      <c r="X126" s="129"/>
      <c r="Y126" s="135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</row>
    <row r="127" spans="1:45" s="137" customFormat="1" ht="25.5" hidden="1" x14ac:dyDescent="0.25">
      <c r="A127" s="125"/>
      <c r="B127" s="126"/>
      <c r="C127" s="160"/>
      <c r="D127" s="161"/>
      <c r="E127" s="127"/>
      <c r="F127" s="127" t="s">
        <v>307</v>
      </c>
      <c r="G127" s="128"/>
      <c r="H127" s="128"/>
      <c r="I127" s="128"/>
      <c r="J127" s="128"/>
      <c r="K127" s="129"/>
      <c r="L127" s="162"/>
      <c r="M127" s="129" t="s">
        <v>263</v>
      </c>
      <c r="N127" s="129" t="s">
        <v>191</v>
      </c>
      <c r="O127" s="129" t="s">
        <v>191</v>
      </c>
      <c r="P127" s="129" t="s">
        <v>191</v>
      </c>
      <c r="Q127" s="130">
        <v>1000000000</v>
      </c>
      <c r="R127" s="130">
        <v>0</v>
      </c>
      <c r="S127" s="131">
        <v>0</v>
      </c>
      <c r="T127" s="489">
        <v>0</v>
      </c>
      <c r="U127" s="489">
        <v>0</v>
      </c>
      <c r="V127" s="132"/>
      <c r="W127" s="133"/>
      <c r="X127" s="129"/>
      <c r="Y127" s="135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</row>
    <row r="128" spans="1:45" s="137" customFormat="1" hidden="1" x14ac:dyDescent="0.25">
      <c r="A128" s="125"/>
      <c r="B128" s="126"/>
      <c r="C128" s="160"/>
      <c r="D128" s="161"/>
      <c r="E128" s="127"/>
      <c r="F128" s="127" t="s">
        <v>308</v>
      </c>
      <c r="G128" s="128"/>
      <c r="H128" s="128"/>
      <c r="I128" s="128"/>
      <c r="J128" s="128"/>
      <c r="K128" s="129"/>
      <c r="L128" s="162"/>
      <c r="M128" s="129" t="s">
        <v>199</v>
      </c>
      <c r="N128" s="129" t="s">
        <v>191</v>
      </c>
      <c r="O128" s="129" t="s">
        <v>191</v>
      </c>
      <c r="P128" s="129" t="s">
        <v>191</v>
      </c>
      <c r="Q128" s="130">
        <v>2000000000</v>
      </c>
      <c r="R128" s="130">
        <v>0</v>
      </c>
      <c r="S128" s="131">
        <v>0</v>
      </c>
      <c r="T128" s="489">
        <v>0</v>
      </c>
      <c r="U128" s="489">
        <v>0</v>
      </c>
      <c r="V128" s="132"/>
      <c r="W128" s="133"/>
      <c r="X128" s="129"/>
      <c r="Y128" s="135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</row>
    <row r="129" spans="1:45" s="137" customFormat="1" hidden="1" x14ac:dyDescent="0.25">
      <c r="A129" s="125"/>
      <c r="B129" s="126"/>
      <c r="C129" s="160"/>
      <c r="D129" s="161"/>
      <c r="E129" s="127"/>
      <c r="F129" s="127" t="s">
        <v>309</v>
      </c>
      <c r="G129" s="128"/>
      <c r="H129" s="128"/>
      <c r="I129" s="128"/>
      <c r="J129" s="128"/>
      <c r="K129" s="129"/>
      <c r="L129" s="162"/>
      <c r="M129" s="129" t="s">
        <v>205</v>
      </c>
      <c r="N129" s="129" t="s">
        <v>191</v>
      </c>
      <c r="O129" s="129" t="s">
        <v>191</v>
      </c>
      <c r="P129" s="129" t="s">
        <v>191</v>
      </c>
      <c r="Q129" s="130">
        <v>4000000000</v>
      </c>
      <c r="R129" s="130">
        <v>0</v>
      </c>
      <c r="S129" s="131">
        <v>0</v>
      </c>
      <c r="T129" s="489">
        <v>0</v>
      </c>
      <c r="U129" s="489">
        <v>0</v>
      </c>
      <c r="V129" s="132"/>
      <c r="W129" s="133"/>
      <c r="X129" s="129"/>
      <c r="Y129" s="135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</row>
    <row r="130" spans="1:45" s="137" customFormat="1" hidden="1" x14ac:dyDescent="0.25">
      <c r="A130" s="125"/>
      <c r="B130" s="126"/>
      <c r="C130" s="160"/>
      <c r="D130" s="161"/>
      <c r="E130" s="127"/>
      <c r="F130" s="180" t="s">
        <v>310</v>
      </c>
      <c r="G130" s="128"/>
      <c r="H130" s="128"/>
      <c r="I130" s="128"/>
      <c r="J130" s="128"/>
      <c r="K130" s="129"/>
      <c r="L130" s="162"/>
      <c r="M130" s="129" t="s">
        <v>311</v>
      </c>
      <c r="N130" s="129" t="s">
        <v>311</v>
      </c>
      <c r="O130" s="129" t="s">
        <v>311</v>
      </c>
      <c r="P130" s="129" t="s">
        <v>311</v>
      </c>
      <c r="Q130" s="130"/>
      <c r="R130" s="130"/>
      <c r="S130" s="131"/>
      <c r="T130" s="489"/>
      <c r="U130" s="489"/>
      <c r="V130" s="132"/>
      <c r="W130" s="133"/>
      <c r="X130" s="129"/>
      <c r="Y130" s="135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</row>
    <row r="131" spans="1:45" s="137" customFormat="1" ht="25.5" hidden="1" x14ac:dyDescent="0.25">
      <c r="A131" s="125"/>
      <c r="B131" s="126"/>
      <c r="C131" s="160"/>
      <c r="D131" s="161"/>
      <c r="E131" s="127"/>
      <c r="F131" s="180" t="s">
        <v>312</v>
      </c>
      <c r="G131" s="128"/>
      <c r="H131" s="128"/>
      <c r="I131" s="128"/>
      <c r="J131" s="128"/>
      <c r="K131" s="129"/>
      <c r="L131" s="162" t="s">
        <v>272</v>
      </c>
      <c r="M131" s="129" t="s">
        <v>313</v>
      </c>
      <c r="N131" s="129" t="s">
        <v>313</v>
      </c>
      <c r="O131" s="129" t="s">
        <v>313</v>
      </c>
      <c r="P131" s="129" t="s">
        <v>313</v>
      </c>
      <c r="Q131" s="130"/>
      <c r="R131" s="130"/>
      <c r="S131" s="131"/>
      <c r="T131" s="489"/>
      <c r="U131" s="489"/>
      <c r="V131" s="132"/>
      <c r="W131" s="133"/>
      <c r="X131" s="129"/>
      <c r="Y131" s="135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</row>
    <row r="132" spans="1:45" s="137" customFormat="1" ht="38.25" hidden="1" x14ac:dyDescent="0.25">
      <c r="A132" s="125"/>
      <c r="B132" s="126"/>
      <c r="C132" s="160"/>
      <c r="D132" s="161"/>
      <c r="E132" s="127"/>
      <c r="F132" s="180" t="s">
        <v>314</v>
      </c>
      <c r="G132" s="128"/>
      <c r="H132" s="128"/>
      <c r="I132" s="128"/>
      <c r="J132" s="128"/>
      <c r="K132" s="129"/>
      <c r="L132" s="162"/>
      <c r="M132" s="129" t="s">
        <v>315</v>
      </c>
      <c r="N132" s="129" t="s">
        <v>315</v>
      </c>
      <c r="O132" s="129" t="s">
        <v>315</v>
      </c>
      <c r="P132" s="129" t="s">
        <v>315</v>
      </c>
      <c r="Q132" s="130"/>
      <c r="R132" s="130"/>
      <c r="S132" s="131"/>
      <c r="T132" s="489"/>
      <c r="U132" s="489"/>
      <c r="V132" s="132"/>
      <c r="W132" s="133"/>
      <c r="X132" s="129"/>
      <c r="Y132" s="135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</row>
    <row r="133" spans="1:45" s="137" customFormat="1" ht="38.25" hidden="1" x14ac:dyDescent="0.25">
      <c r="A133" s="125"/>
      <c r="B133" s="126"/>
      <c r="C133" s="160"/>
      <c r="D133" s="161"/>
      <c r="E133" s="127"/>
      <c r="F133" s="180" t="s">
        <v>316</v>
      </c>
      <c r="G133" s="128"/>
      <c r="H133" s="128"/>
      <c r="I133" s="128"/>
      <c r="J133" s="128"/>
      <c r="K133" s="129"/>
      <c r="L133" s="162"/>
      <c r="M133" s="129" t="s">
        <v>317</v>
      </c>
      <c r="N133" s="129" t="s">
        <v>317</v>
      </c>
      <c r="O133" s="129" t="s">
        <v>317</v>
      </c>
      <c r="P133" s="129" t="s">
        <v>317</v>
      </c>
      <c r="Q133" s="130"/>
      <c r="R133" s="130"/>
      <c r="S133" s="131"/>
      <c r="T133" s="489"/>
      <c r="U133" s="489"/>
      <c r="V133" s="132"/>
      <c r="W133" s="133"/>
      <c r="X133" s="129"/>
      <c r="Y133" s="135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</row>
    <row r="134" spans="1:45" s="137" customFormat="1" ht="38.25" hidden="1" x14ac:dyDescent="0.25">
      <c r="A134" s="125"/>
      <c r="B134" s="126"/>
      <c r="C134" s="160"/>
      <c r="D134" s="161"/>
      <c r="E134" s="127"/>
      <c r="F134" s="180" t="s">
        <v>318</v>
      </c>
      <c r="G134" s="128"/>
      <c r="H134" s="128"/>
      <c r="I134" s="128"/>
      <c r="J134" s="128"/>
      <c r="K134" s="129"/>
      <c r="L134" s="162"/>
      <c r="M134" s="129" t="s">
        <v>311</v>
      </c>
      <c r="N134" s="129" t="s">
        <v>311</v>
      </c>
      <c r="O134" s="129" t="s">
        <v>311</v>
      </c>
      <c r="P134" s="515" t="s">
        <v>311</v>
      </c>
      <c r="Q134" s="130"/>
      <c r="R134" s="130"/>
      <c r="S134" s="131"/>
      <c r="T134" s="489"/>
      <c r="U134" s="489"/>
      <c r="V134" s="132"/>
      <c r="W134" s="133"/>
      <c r="X134" s="129"/>
      <c r="Y134" s="135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</row>
    <row r="135" spans="1:45" s="480" customFormat="1" ht="120" x14ac:dyDescent="0.25">
      <c r="A135" s="167"/>
      <c r="B135" s="168"/>
      <c r="C135" s="169"/>
      <c r="D135" s="170"/>
      <c r="E135" s="89"/>
      <c r="F135" s="507" t="s">
        <v>1638</v>
      </c>
      <c r="G135" s="171"/>
      <c r="H135" s="171"/>
      <c r="I135" s="171"/>
      <c r="J135" s="481"/>
      <c r="K135" s="469" t="s">
        <v>1701</v>
      </c>
      <c r="L135" s="171"/>
      <c r="M135" s="481"/>
      <c r="N135" s="481"/>
      <c r="O135" s="437"/>
      <c r="P135" s="469" t="s">
        <v>1786</v>
      </c>
      <c r="Q135" s="509"/>
      <c r="R135" s="172"/>
      <c r="S135" s="173"/>
      <c r="T135" s="173"/>
      <c r="U135" s="488">
        <v>750000000</v>
      </c>
      <c r="V135" s="174"/>
      <c r="W135" s="175"/>
      <c r="X135" s="481" t="s">
        <v>1550</v>
      </c>
      <c r="Y135" s="28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</row>
    <row r="136" spans="1:45" s="480" customFormat="1" ht="105" x14ac:dyDescent="0.25">
      <c r="A136" s="167"/>
      <c r="B136" s="168"/>
      <c r="C136" s="169"/>
      <c r="D136" s="170"/>
      <c r="E136" s="89"/>
      <c r="F136" s="507" t="s">
        <v>1635</v>
      </c>
      <c r="G136" s="171"/>
      <c r="H136" s="171"/>
      <c r="I136" s="171"/>
      <c r="J136" s="481"/>
      <c r="K136" s="469" t="s">
        <v>1702</v>
      </c>
      <c r="L136" s="171"/>
      <c r="M136" s="481"/>
      <c r="N136" s="481"/>
      <c r="O136" s="437"/>
      <c r="P136" s="469" t="s">
        <v>1786</v>
      </c>
      <c r="Q136" s="509"/>
      <c r="R136" s="172"/>
      <c r="S136" s="173"/>
      <c r="T136" s="173"/>
      <c r="U136" s="488">
        <v>1740000000</v>
      </c>
      <c r="V136" s="174"/>
      <c r="W136" s="175"/>
      <c r="X136" s="481" t="s">
        <v>1550</v>
      </c>
      <c r="Y136" s="28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</row>
    <row r="137" spans="1:45" s="480" customFormat="1" ht="90" x14ac:dyDescent="0.25">
      <c r="A137" s="167"/>
      <c r="B137" s="168"/>
      <c r="C137" s="169"/>
      <c r="D137" s="170"/>
      <c r="E137" s="89"/>
      <c r="F137" s="507" t="s">
        <v>1644</v>
      </c>
      <c r="G137" s="171"/>
      <c r="H137" s="171"/>
      <c r="I137" s="171"/>
      <c r="J137" s="481"/>
      <c r="K137" s="469" t="s">
        <v>1703</v>
      </c>
      <c r="L137" s="171"/>
      <c r="M137" s="481"/>
      <c r="N137" s="481"/>
      <c r="O137" s="437"/>
      <c r="P137" s="469" t="s">
        <v>1787</v>
      </c>
      <c r="Q137" s="509"/>
      <c r="R137" s="172"/>
      <c r="S137" s="173"/>
      <c r="T137" s="173"/>
      <c r="U137" s="488">
        <v>492000000</v>
      </c>
      <c r="V137" s="174"/>
      <c r="W137" s="175"/>
      <c r="X137" s="481" t="s">
        <v>1550</v>
      </c>
      <c r="Y137" s="28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</row>
    <row r="138" spans="1:45" s="480" customFormat="1" ht="105" x14ac:dyDescent="0.25">
      <c r="A138" s="167"/>
      <c r="B138" s="168"/>
      <c r="C138" s="169"/>
      <c r="D138" s="170"/>
      <c r="E138" s="89"/>
      <c r="F138" s="507" t="s">
        <v>1645</v>
      </c>
      <c r="G138" s="171"/>
      <c r="H138" s="171"/>
      <c r="I138" s="171"/>
      <c r="J138" s="481"/>
      <c r="K138" s="469" t="s">
        <v>1704</v>
      </c>
      <c r="L138" s="171"/>
      <c r="M138" s="481"/>
      <c r="N138" s="481"/>
      <c r="O138" s="437"/>
      <c r="P138" s="469" t="s">
        <v>405</v>
      </c>
      <c r="Q138" s="509"/>
      <c r="R138" s="172"/>
      <c r="S138" s="173"/>
      <c r="T138" s="173"/>
      <c r="U138" s="488">
        <v>207000000</v>
      </c>
      <c r="V138" s="174"/>
      <c r="W138" s="175"/>
      <c r="X138" s="481" t="s">
        <v>1550</v>
      </c>
      <c r="Y138" s="28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</row>
    <row r="139" spans="1:45" s="480" customFormat="1" ht="60" x14ac:dyDescent="0.25">
      <c r="A139" s="167"/>
      <c r="B139" s="168"/>
      <c r="C139" s="169"/>
      <c r="D139" s="170"/>
      <c r="E139" s="89"/>
      <c r="F139" s="507" t="s">
        <v>1647</v>
      </c>
      <c r="G139" s="171"/>
      <c r="H139" s="171"/>
      <c r="I139" s="171"/>
      <c r="J139" s="481"/>
      <c r="K139" s="469" t="s">
        <v>1705</v>
      </c>
      <c r="L139" s="171"/>
      <c r="M139" s="481"/>
      <c r="N139" s="481"/>
      <c r="O139" s="437"/>
      <c r="P139" s="469" t="s">
        <v>1788</v>
      </c>
      <c r="Q139" s="509"/>
      <c r="R139" s="172"/>
      <c r="S139" s="173"/>
      <c r="T139" s="173"/>
      <c r="U139" s="488">
        <v>8572000000</v>
      </c>
      <c r="V139" s="174"/>
      <c r="W139" s="175"/>
      <c r="X139" s="481" t="s">
        <v>1550</v>
      </c>
      <c r="Y139" s="28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</row>
    <row r="140" spans="1:45" s="480" customFormat="1" ht="75" x14ac:dyDescent="0.25">
      <c r="A140" s="167"/>
      <c r="B140" s="168"/>
      <c r="C140" s="169"/>
      <c r="D140" s="170"/>
      <c r="E140" s="89"/>
      <c r="F140" s="507" t="s">
        <v>1649</v>
      </c>
      <c r="G140" s="171"/>
      <c r="H140" s="171"/>
      <c r="I140" s="171"/>
      <c r="J140" s="481"/>
      <c r="K140" s="469" t="s">
        <v>1651</v>
      </c>
      <c r="L140" s="171"/>
      <c r="M140" s="481"/>
      <c r="N140" s="481"/>
      <c r="O140" s="437"/>
      <c r="P140" s="469" t="s">
        <v>405</v>
      </c>
      <c r="Q140" s="509"/>
      <c r="R140" s="172"/>
      <c r="S140" s="173"/>
      <c r="T140" s="173"/>
      <c r="U140" s="488">
        <v>159000000</v>
      </c>
      <c r="V140" s="174"/>
      <c r="W140" s="175"/>
      <c r="X140" s="481" t="s">
        <v>1550</v>
      </c>
      <c r="Y140" s="28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</row>
    <row r="141" spans="1:45" s="480" customFormat="1" ht="60" x14ac:dyDescent="0.25">
      <c r="A141" s="167"/>
      <c r="B141" s="168"/>
      <c r="C141" s="169"/>
      <c r="D141" s="170"/>
      <c r="E141" s="89"/>
      <c r="F141" s="507" t="s">
        <v>1652</v>
      </c>
      <c r="G141" s="171"/>
      <c r="H141" s="171"/>
      <c r="I141" s="171"/>
      <c r="J141" s="481"/>
      <c r="K141" s="469" t="s">
        <v>1653</v>
      </c>
      <c r="L141" s="171"/>
      <c r="M141" s="481"/>
      <c r="N141" s="481"/>
      <c r="O141" s="437"/>
      <c r="P141" s="469" t="s">
        <v>1775</v>
      </c>
      <c r="Q141" s="509"/>
      <c r="R141" s="172"/>
      <c r="S141" s="173"/>
      <c r="T141" s="173"/>
      <c r="U141" s="488">
        <v>1015000000</v>
      </c>
      <c r="V141" s="174"/>
      <c r="W141" s="175"/>
      <c r="X141" s="481" t="s">
        <v>1550</v>
      </c>
      <c r="Y141" s="28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</row>
    <row r="142" spans="1:45" s="480" customFormat="1" ht="120" x14ac:dyDescent="0.25">
      <c r="A142" s="167"/>
      <c r="B142" s="168"/>
      <c r="C142" s="169"/>
      <c r="D142" s="170"/>
      <c r="E142" s="89"/>
      <c r="F142" s="507" t="s">
        <v>1657</v>
      </c>
      <c r="G142" s="171"/>
      <c r="H142" s="171"/>
      <c r="I142" s="171"/>
      <c r="J142" s="481"/>
      <c r="K142" s="469" t="s">
        <v>1706</v>
      </c>
      <c r="L142" s="171"/>
      <c r="M142" s="481"/>
      <c r="N142" s="481"/>
      <c r="O142" s="437"/>
      <c r="P142" s="469" t="s">
        <v>1789</v>
      </c>
      <c r="Q142" s="509"/>
      <c r="R142" s="172"/>
      <c r="S142" s="173"/>
      <c r="T142" s="173"/>
      <c r="U142" s="488">
        <v>3583000000</v>
      </c>
      <c r="V142" s="174"/>
      <c r="W142" s="175"/>
      <c r="X142" s="481" t="s">
        <v>1550</v>
      </c>
      <c r="Y142" s="28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</row>
    <row r="143" spans="1:45" s="480" customFormat="1" ht="90" x14ac:dyDescent="0.25">
      <c r="A143" s="167"/>
      <c r="B143" s="168"/>
      <c r="C143" s="169"/>
      <c r="D143" s="170"/>
      <c r="E143" s="89"/>
      <c r="F143" s="507" t="s">
        <v>1658</v>
      </c>
      <c r="G143" s="171"/>
      <c r="H143" s="171"/>
      <c r="I143" s="171"/>
      <c r="J143" s="481"/>
      <c r="K143" s="469" t="s">
        <v>1469</v>
      </c>
      <c r="L143" s="171"/>
      <c r="M143" s="481"/>
      <c r="N143" s="481"/>
      <c r="O143" s="437"/>
      <c r="P143" s="469"/>
      <c r="Q143" s="509"/>
      <c r="R143" s="172"/>
      <c r="S143" s="173"/>
      <c r="T143" s="173"/>
      <c r="U143" s="488">
        <v>215000000</v>
      </c>
      <c r="V143" s="174"/>
      <c r="W143" s="175"/>
      <c r="X143" s="481" t="s">
        <v>1550</v>
      </c>
      <c r="Y143" s="28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</row>
    <row r="144" spans="1:45" s="480" customFormat="1" ht="60" x14ac:dyDescent="0.25">
      <c r="A144" s="167"/>
      <c r="B144" s="168"/>
      <c r="C144" s="169"/>
      <c r="D144" s="170"/>
      <c r="E144" s="89"/>
      <c r="F144" s="507" t="s">
        <v>1661</v>
      </c>
      <c r="G144" s="171"/>
      <c r="H144" s="171"/>
      <c r="I144" s="171"/>
      <c r="J144" s="481"/>
      <c r="K144" s="469" t="s">
        <v>1663</v>
      </c>
      <c r="L144" s="171"/>
      <c r="M144" s="481"/>
      <c r="N144" s="481"/>
      <c r="O144" s="437"/>
      <c r="P144" s="469" t="s">
        <v>1770</v>
      </c>
      <c r="Q144" s="509"/>
      <c r="R144" s="172"/>
      <c r="S144" s="173"/>
      <c r="T144" s="173"/>
      <c r="U144" s="488">
        <v>878000000</v>
      </c>
      <c r="V144" s="174"/>
      <c r="W144" s="175"/>
      <c r="X144" s="481" t="s">
        <v>1550</v>
      </c>
      <c r="Y144" s="28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</row>
    <row r="145" spans="1:45" s="480" customFormat="1" ht="90" x14ac:dyDescent="0.25">
      <c r="A145" s="167"/>
      <c r="B145" s="168"/>
      <c r="C145" s="169"/>
      <c r="D145" s="170"/>
      <c r="E145" s="89"/>
      <c r="F145" s="507" t="s">
        <v>1664</v>
      </c>
      <c r="G145" s="171"/>
      <c r="H145" s="171"/>
      <c r="I145" s="171"/>
      <c r="J145" s="481"/>
      <c r="K145" s="469" t="s">
        <v>1665</v>
      </c>
      <c r="L145" s="171"/>
      <c r="M145" s="481"/>
      <c r="N145" s="481"/>
      <c r="O145" s="437"/>
      <c r="P145" s="469" t="s">
        <v>1790</v>
      </c>
      <c r="Q145" s="509"/>
      <c r="R145" s="172"/>
      <c r="S145" s="173"/>
      <c r="T145" s="173"/>
      <c r="U145" s="488">
        <v>4295000000</v>
      </c>
      <c r="V145" s="174"/>
      <c r="W145" s="175"/>
      <c r="X145" s="481" t="s">
        <v>1550</v>
      </c>
      <c r="Y145" s="28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</row>
    <row r="146" spans="1:45" s="480" customFormat="1" ht="90" x14ac:dyDescent="0.25">
      <c r="A146" s="167"/>
      <c r="B146" s="168"/>
      <c r="C146" s="169"/>
      <c r="D146" s="170"/>
      <c r="E146" s="89"/>
      <c r="F146" s="507" t="s">
        <v>1666</v>
      </c>
      <c r="G146" s="171"/>
      <c r="H146" s="171"/>
      <c r="I146" s="171"/>
      <c r="J146" s="481"/>
      <c r="K146" s="469" t="s">
        <v>1707</v>
      </c>
      <c r="L146" s="171"/>
      <c r="M146" s="481"/>
      <c r="N146" s="481"/>
      <c r="O146" s="437"/>
      <c r="P146" s="469"/>
      <c r="Q146" s="509"/>
      <c r="R146" s="172"/>
      <c r="S146" s="173"/>
      <c r="T146" s="173"/>
      <c r="U146" s="488">
        <v>350000000</v>
      </c>
      <c r="V146" s="174"/>
      <c r="W146" s="175"/>
      <c r="X146" s="481" t="s">
        <v>1550</v>
      </c>
      <c r="Y146" s="28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</row>
    <row r="147" spans="1:45" s="480" customFormat="1" ht="90" x14ac:dyDescent="0.25">
      <c r="A147" s="167"/>
      <c r="B147" s="168"/>
      <c r="C147" s="169"/>
      <c r="D147" s="170"/>
      <c r="E147" s="89"/>
      <c r="F147" s="507" t="s">
        <v>1672</v>
      </c>
      <c r="G147" s="171"/>
      <c r="H147" s="171"/>
      <c r="I147" s="171"/>
      <c r="J147" s="481"/>
      <c r="K147" s="469" t="s">
        <v>1708</v>
      </c>
      <c r="L147" s="171"/>
      <c r="M147" s="481"/>
      <c r="N147" s="481"/>
      <c r="O147" s="437"/>
      <c r="P147" s="469" t="s">
        <v>1791</v>
      </c>
      <c r="Q147" s="509"/>
      <c r="R147" s="172"/>
      <c r="S147" s="173"/>
      <c r="T147" s="173"/>
      <c r="U147" s="488">
        <v>1900000000</v>
      </c>
      <c r="V147" s="174"/>
      <c r="W147" s="175"/>
      <c r="X147" s="481" t="s">
        <v>1550</v>
      </c>
      <c r="Y147" s="28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</row>
    <row r="148" spans="1:45" s="480" customFormat="1" ht="60" x14ac:dyDescent="0.25">
      <c r="A148" s="167"/>
      <c r="B148" s="168"/>
      <c r="C148" s="169"/>
      <c r="D148" s="170"/>
      <c r="E148" s="89"/>
      <c r="F148" s="507" t="s">
        <v>1670</v>
      </c>
      <c r="G148" s="171"/>
      <c r="H148" s="171"/>
      <c r="I148" s="171"/>
      <c r="J148" s="481"/>
      <c r="K148" s="469" t="s">
        <v>1497</v>
      </c>
      <c r="L148" s="171"/>
      <c r="M148" s="481"/>
      <c r="N148" s="481"/>
      <c r="O148" s="437"/>
      <c r="P148" s="469" t="s">
        <v>1792</v>
      </c>
      <c r="Q148" s="509"/>
      <c r="R148" s="172"/>
      <c r="S148" s="173"/>
      <c r="T148" s="173"/>
      <c r="U148" s="488">
        <v>310000000</v>
      </c>
      <c r="V148" s="174"/>
      <c r="W148" s="175"/>
      <c r="X148" s="481" t="s">
        <v>1550</v>
      </c>
      <c r="Y148" s="28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</row>
    <row r="149" spans="1:45" s="480" customFormat="1" ht="105" x14ac:dyDescent="0.25">
      <c r="A149" s="167"/>
      <c r="B149" s="168"/>
      <c r="C149" s="169"/>
      <c r="D149" s="170"/>
      <c r="E149" s="89"/>
      <c r="F149" s="507" t="s">
        <v>1675</v>
      </c>
      <c r="G149" s="171"/>
      <c r="H149" s="171"/>
      <c r="I149" s="171"/>
      <c r="J149" s="481"/>
      <c r="K149" s="469" t="s">
        <v>1709</v>
      </c>
      <c r="L149" s="171"/>
      <c r="M149" s="481"/>
      <c r="N149" s="481"/>
      <c r="O149" s="437"/>
      <c r="P149" s="469"/>
      <c r="Q149" s="509"/>
      <c r="R149" s="172"/>
      <c r="S149" s="173"/>
      <c r="T149" s="173"/>
      <c r="U149" s="488">
        <v>200000000</v>
      </c>
      <c r="V149" s="174"/>
      <c r="W149" s="175"/>
      <c r="X149" s="481" t="s">
        <v>1550</v>
      </c>
      <c r="Y149" s="28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</row>
    <row r="150" spans="1:45" s="480" customFormat="1" ht="75" x14ac:dyDescent="0.25">
      <c r="A150" s="167"/>
      <c r="B150" s="168"/>
      <c r="C150" s="169"/>
      <c r="D150" s="170"/>
      <c r="E150" s="89"/>
      <c r="F150" s="507" t="s">
        <v>1676</v>
      </c>
      <c r="G150" s="171"/>
      <c r="H150" s="171"/>
      <c r="I150" s="171"/>
      <c r="J150" s="481"/>
      <c r="K150" s="469" t="s">
        <v>1710</v>
      </c>
      <c r="L150" s="171"/>
      <c r="M150" s="481"/>
      <c r="N150" s="481"/>
      <c r="O150" s="437"/>
      <c r="P150" s="469"/>
      <c r="Q150" s="509"/>
      <c r="R150" s="172"/>
      <c r="S150" s="173"/>
      <c r="T150" s="173"/>
      <c r="U150" s="488">
        <v>200000000</v>
      </c>
      <c r="V150" s="174"/>
      <c r="W150" s="175"/>
      <c r="X150" s="481" t="s">
        <v>1550</v>
      </c>
      <c r="Y150" s="28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</row>
    <row r="151" spans="1:45" s="480" customFormat="1" ht="60" x14ac:dyDescent="0.25">
      <c r="A151" s="167"/>
      <c r="B151" s="168"/>
      <c r="C151" s="169"/>
      <c r="D151" s="170"/>
      <c r="E151" s="89"/>
      <c r="F151" s="507" t="s">
        <v>1677</v>
      </c>
      <c r="G151" s="171"/>
      <c r="H151" s="171"/>
      <c r="I151" s="171"/>
      <c r="J151" s="481"/>
      <c r="K151" s="469" t="s">
        <v>1711</v>
      </c>
      <c r="L151" s="171"/>
      <c r="M151" s="481"/>
      <c r="N151" s="481"/>
      <c r="O151" s="437"/>
      <c r="P151" s="469"/>
      <c r="Q151" s="509"/>
      <c r="R151" s="172"/>
      <c r="S151" s="173"/>
      <c r="T151" s="173"/>
      <c r="U151" s="488">
        <v>200000000</v>
      </c>
      <c r="V151" s="174"/>
      <c r="W151" s="175"/>
      <c r="X151" s="481" t="s">
        <v>1550</v>
      </c>
      <c r="Y151" s="28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</row>
    <row r="152" spans="1:45" s="480" customFormat="1" ht="75" x14ac:dyDescent="0.25">
      <c r="A152" s="167"/>
      <c r="B152" s="168"/>
      <c r="C152" s="169"/>
      <c r="D152" s="170"/>
      <c r="E152" s="89"/>
      <c r="F152" s="506" t="s">
        <v>1799</v>
      </c>
      <c r="G152" s="171"/>
      <c r="H152" s="171"/>
      <c r="I152" s="171"/>
      <c r="J152" s="481"/>
      <c r="K152" s="469" t="s">
        <v>1804</v>
      </c>
      <c r="L152" s="171"/>
      <c r="M152" s="481"/>
      <c r="N152" s="481"/>
      <c r="O152" s="437"/>
      <c r="P152" s="469" t="s">
        <v>1539</v>
      </c>
      <c r="Q152" s="509"/>
      <c r="R152" s="172"/>
      <c r="S152" s="173"/>
      <c r="T152" s="520"/>
      <c r="U152" s="522">
        <v>397000000</v>
      </c>
      <c r="V152" s="521"/>
      <c r="W152" s="175"/>
      <c r="X152" s="481"/>
      <c r="Y152" s="28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</row>
    <row r="153" spans="1:45" s="480" customFormat="1" ht="105" x14ac:dyDescent="0.25">
      <c r="A153" s="167"/>
      <c r="B153" s="168"/>
      <c r="C153" s="169"/>
      <c r="D153" s="170"/>
      <c r="E153" s="89"/>
      <c r="F153" s="506" t="s">
        <v>1800</v>
      </c>
      <c r="G153" s="171"/>
      <c r="H153" s="171"/>
      <c r="I153" s="171"/>
      <c r="J153" s="481"/>
      <c r="K153" s="469" t="s">
        <v>1805</v>
      </c>
      <c r="L153" s="171"/>
      <c r="M153" s="481"/>
      <c r="N153" s="481"/>
      <c r="O153" s="437"/>
      <c r="P153" s="469" t="s">
        <v>1808</v>
      </c>
      <c r="Q153" s="509"/>
      <c r="R153" s="172"/>
      <c r="S153" s="173"/>
      <c r="T153" s="520"/>
      <c r="U153" s="522">
        <v>216000000</v>
      </c>
      <c r="V153" s="521"/>
      <c r="W153" s="175"/>
      <c r="X153" s="481"/>
      <c r="Y153" s="28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</row>
    <row r="154" spans="1:45" s="480" customFormat="1" ht="45" x14ac:dyDescent="0.25">
      <c r="A154" s="167"/>
      <c r="B154" s="168"/>
      <c r="C154" s="169"/>
      <c r="D154" s="170"/>
      <c r="E154" s="89"/>
      <c r="F154" s="506" t="s">
        <v>1801</v>
      </c>
      <c r="G154" s="171"/>
      <c r="H154" s="171"/>
      <c r="I154" s="171"/>
      <c r="J154" s="481"/>
      <c r="K154" s="469" t="s">
        <v>1806</v>
      </c>
      <c r="L154" s="171"/>
      <c r="M154" s="481"/>
      <c r="N154" s="481"/>
      <c r="O154" s="437"/>
      <c r="P154" s="469" t="s">
        <v>294</v>
      </c>
      <c r="Q154" s="509"/>
      <c r="R154" s="172"/>
      <c r="S154" s="173"/>
      <c r="T154" s="520"/>
      <c r="U154" s="522">
        <v>200000000</v>
      </c>
      <c r="V154" s="521"/>
      <c r="W154" s="175"/>
      <c r="X154" s="481"/>
      <c r="Y154" s="28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</row>
    <row r="155" spans="1:45" s="480" customFormat="1" ht="75" x14ac:dyDescent="0.25">
      <c r="A155" s="167"/>
      <c r="B155" s="168"/>
      <c r="C155" s="169"/>
      <c r="D155" s="170"/>
      <c r="E155" s="89"/>
      <c r="F155" s="506" t="s">
        <v>1802</v>
      </c>
      <c r="G155" s="171"/>
      <c r="H155" s="171"/>
      <c r="I155" s="171"/>
      <c r="J155" s="481"/>
      <c r="K155" s="469" t="s">
        <v>1732</v>
      </c>
      <c r="L155" s="171"/>
      <c r="M155" s="481"/>
      <c r="N155" s="481"/>
      <c r="O155" s="437"/>
      <c r="P155" s="469" t="s">
        <v>1809</v>
      </c>
      <c r="Q155" s="509"/>
      <c r="R155" s="172"/>
      <c r="S155" s="173"/>
      <c r="T155" s="520"/>
      <c r="U155" s="522">
        <v>600000000</v>
      </c>
      <c r="V155" s="521"/>
      <c r="W155" s="175"/>
      <c r="X155" s="481"/>
      <c r="Y155" s="28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</row>
    <row r="156" spans="1:45" s="480" customFormat="1" ht="105" x14ac:dyDescent="0.25">
      <c r="A156" s="167"/>
      <c r="B156" s="168"/>
      <c r="C156" s="169"/>
      <c r="D156" s="170"/>
      <c r="E156" s="89"/>
      <c r="F156" s="506" t="s">
        <v>1803</v>
      </c>
      <c r="G156" s="171"/>
      <c r="H156" s="171"/>
      <c r="I156" s="171"/>
      <c r="J156" s="481"/>
      <c r="K156" s="469" t="s">
        <v>1807</v>
      </c>
      <c r="L156" s="171"/>
      <c r="M156" s="481"/>
      <c r="N156" s="481"/>
      <c r="O156" s="437"/>
      <c r="P156" s="469" t="s">
        <v>1770</v>
      </c>
      <c r="Q156" s="509"/>
      <c r="R156" s="172"/>
      <c r="S156" s="173"/>
      <c r="T156" s="520"/>
      <c r="U156" s="522">
        <v>967000000</v>
      </c>
      <c r="V156" s="521"/>
      <c r="W156" s="175"/>
      <c r="X156" s="481"/>
      <c r="Y156" s="28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</row>
    <row r="157" spans="1:45" s="4" customFormat="1" ht="24.95" customHeight="1" x14ac:dyDescent="0.25">
      <c r="A157" s="64">
        <v>1</v>
      </c>
      <c r="B157" s="65">
        <v>3</v>
      </c>
      <c r="C157" s="85">
        <v>10</v>
      </c>
      <c r="D157" s="66">
        <v>2.0099999999999998</v>
      </c>
      <c r="E157" s="65">
        <v>9</v>
      </c>
      <c r="F157" s="67" t="s">
        <v>319</v>
      </c>
      <c r="G157" s="14"/>
      <c r="H157" s="14"/>
      <c r="I157" s="14"/>
      <c r="J157" s="14"/>
      <c r="K157" s="20"/>
      <c r="L157" s="15" t="s">
        <v>320</v>
      </c>
      <c r="M157" s="20" t="s">
        <v>261</v>
      </c>
      <c r="N157" s="20" t="s">
        <v>191</v>
      </c>
      <c r="O157" s="110" t="s">
        <v>191</v>
      </c>
      <c r="P157" s="523" t="s">
        <v>191</v>
      </c>
      <c r="Q157" s="512">
        <f>SUM(Q158:Q159)</f>
        <v>2250000000</v>
      </c>
      <c r="R157" s="75">
        <f>SUM(R158:R159)</f>
        <v>0</v>
      </c>
      <c r="S157" s="76">
        <f>SUM(S158:S159)</f>
        <v>0</v>
      </c>
      <c r="T157" s="486">
        <f>SUM(T158:T159)</f>
        <v>0</v>
      </c>
      <c r="U157" s="486">
        <f>SUM(U158:U159)</f>
        <v>0</v>
      </c>
      <c r="V157" s="68"/>
      <c r="W157" s="31"/>
      <c r="X157" s="20"/>
      <c r="Y157" s="28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</row>
    <row r="158" spans="1:45" s="137" customFormat="1" hidden="1" x14ac:dyDescent="0.25">
      <c r="A158" s="125"/>
      <c r="B158" s="126"/>
      <c r="C158" s="160"/>
      <c r="D158" s="161"/>
      <c r="E158" s="126"/>
      <c r="F158" s="127" t="s">
        <v>321</v>
      </c>
      <c r="G158" s="128"/>
      <c r="H158" s="128"/>
      <c r="I158" s="128"/>
      <c r="J158" s="128"/>
      <c r="K158" s="129"/>
      <c r="L158" s="162"/>
      <c r="M158" s="129" t="s">
        <v>205</v>
      </c>
      <c r="N158" s="129" t="s">
        <v>191</v>
      </c>
      <c r="O158" s="129" t="s">
        <v>191</v>
      </c>
      <c r="P158" s="516" t="s">
        <v>191</v>
      </c>
      <c r="Q158" s="130">
        <v>1500000000</v>
      </c>
      <c r="R158" s="130">
        <v>0</v>
      </c>
      <c r="S158" s="131">
        <v>0</v>
      </c>
      <c r="T158" s="489">
        <v>0</v>
      </c>
      <c r="U158" s="489">
        <v>0</v>
      </c>
      <c r="V158" s="132"/>
      <c r="W158" s="133"/>
      <c r="X158" s="129"/>
      <c r="Y158" s="135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</row>
    <row r="159" spans="1:45" s="137" customFormat="1" ht="25.5" hidden="1" x14ac:dyDescent="0.25">
      <c r="A159" s="125"/>
      <c r="B159" s="126"/>
      <c r="C159" s="160"/>
      <c r="D159" s="161"/>
      <c r="E159" s="126"/>
      <c r="F159" s="127" t="s">
        <v>322</v>
      </c>
      <c r="G159" s="128"/>
      <c r="H159" s="128"/>
      <c r="I159" s="128"/>
      <c r="J159" s="128"/>
      <c r="K159" s="129"/>
      <c r="L159" s="162"/>
      <c r="M159" s="129" t="s">
        <v>199</v>
      </c>
      <c r="N159" s="129" t="s">
        <v>191</v>
      </c>
      <c r="O159" s="129" t="s">
        <v>191</v>
      </c>
      <c r="P159" s="129" t="s">
        <v>191</v>
      </c>
      <c r="Q159" s="130">
        <v>750000000</v>
      </c>
      <c r="R159" s="130">
        <v>0</v>
      </c>
      <c r="S159" s="131">
        <v>0</v>
      </c>
      <c r="T159" s="489">
        <v>0</v>
      </c>
      <c r="U159" s="489">
        <v>0</v>
      </c>
      <c r="V159" s="132"/>
      <c r="W159" s="133"/>
      <c r="X159" s="129"/>
      <c r="Y159" s="135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</row>
    <row r="160" spans="1:45" s="4" customFormat="1" ht="39" customHeight="1" x14ac:dyDescent="0.25">
      <c r="A160" s="64">
        <v>1</v>
      </c>
      <c r="B160" s="65">
        <v>3</v>
      </c>
      <c r="C160" s="85">
        <v>10</v>
      </c>
      <c r="D160" s="66">
        <v>2.0099999999999998</v>
      </c>
      <c r="E160" s="65">
        <v>10</v>
      </c>
      <c r="F160" s="67" t="s">
        <v>323</v>
      </c>
      <c r="G160" s="14"/>
      <c r="H160" s="14"/>
      <c r="I160" s="14"/>
      <c r="J160" s="14"/>
      <c r="K160" s="20"/>
      <c r="L160" s="15" t="s">
        <v>324</v>
      </c>
      <c r="M160" s="20" t="s">
        <v>325</v>
      </c>
      <c r="N160" s="20" t="s">
        <v>326</v>
      </c>
      <c r="O160" s="490" t="s">
        <v>327</v>
      </c>
      <c r="P160" s="490" t="s">
        <v>327</v>
      </c>
      <c r="Q160" s="75">
        <f>SUM(Q161:Q206)</f>
        <v>25500000000</v>
      </c>
      <c r="R160" s="75">
        <f>SUM(R161:R206)</f>
        <v>7000000000</v>
      </c>
      <c r="S160" s="76">
        <f>SUM(S161:S190)</f>
        <v>11315000000</v>
      </c>
      <c r="T160" s="486">
        <f>SUM(T161:T190)</f>
        <v>10763000000</v>
      </c>
      <c r="U160" s="486">
        <f>SUM(U161:U247)</f>
        <v>20027800000</v>
      </c>
      <c r="V160" s="68"/>
      <c r="W160" s="31"/>
      <c r="X160" s="20" t="s">
        <v>278</v>
      </c>
      <c r="Y160" s="28">
        <v>3</v>
      </c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</row>
    <row r="161" spans="1:45" s="4" customFormat="1" ht="25.5" x14ac:dyDescent="0.25">
      <c r="A161" s="64"/>
      <c r="B161" s="65"/>
      <c r="C161" s="85"/>
      <c r="D161" s="66"/>
      <c r="E161" s="67"/>
      <c r="F161" s="67" t="s">
        <v>328</v>
      </c>
      <c r="G161" s="14"/>
      <c r="H161" s="14"/>
      <c r="I161" s="14"/>
      <c r="J161" s="14"/>
      <c r="K161" s="20"/>
      <c r="L161" s="181"/>
      <c r="M161" s="20" t="s">
        <v>205</v>
      </c>
      <c r="N161" s="20" t="s">
        <v>199</v>
      </c>
      <c r="O161" s="20" t="s">
        <v>199</v>
      </c>
      <c r="P161" s="20" t="s">
        <v>199</v>
      </c>
      <c r="Q161" s="75">
        <v>2000000000</v>
      </c>
      <c r="R161" s="75">
        <v>1000000000</v>
      </c>
      <c r="S161" s="76">
        <v>1000000000</v>
      </c>
      <c r="T161" s="486">
        <v>1000000000</v>
      </c>
      <c r="U161" s="486">
        <v>1000000000</v>
      </c>
      <c r="V161" s="68"/>
      <c r="W161" s="31"/>
      <c r="X161" s="20" t="s">
        <v>278</v>
      </c>
      <c r="Y161" s="28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</row>
    <row r="162" spans="1:45" s="4" customFormat="1" x14ac:dyDescent="0.25">
      <c r="A162" s="64"/>
      <c r="B162" s="65"/>
      <c r="C162" s="85"/>
      <c r="D162" s="66"/>
      <c r="E162" s="67"/>
      <c r="F162" s="67" t="s">
        <v>329</v>
      </c>
      <c r="G162" s="14"/>
      <c r="H162" s="14"/>
      <c r="I162" s="14"/>
      <c r="J162" s="14"/>
      <c r="K162" s="20"/>
      <c r="L162" s="181"/>
      <c r="M162" s="20" t="s">
        <v>261</v>
      </c>
      <c r="N162" s="20" t="s">
        <v>265</v>
      </c>
      <c r="O162" s="20" t="s">
        <v>265</v>
      </c>
      <c r="P162" s="20" t="s">
        <v>265</v>
      </c>
      <c r="Q162" s="75">
        <v>3000000000</v>
      </c>
      <c r="R162" s="75">
        <v>1500000000</v>
      </c>
      <c r="S162" s="76">
        <v>1500000000</v>
      </c>
      <c r="T162" s="486">
        <v>1500000000</v>
      </c>
      <c r="U162" s="486">
        <v>1500000000</v>
      </c>
      <c r="V162" s="68"/>
      <c r="W162" s="31"/>
      <c r="X162" s="20" t="s">
        <v>278</v>
      </c>
      <c r="Y162" s="28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</row>
    <row r="163" spans="1:45" s="4" customFormat="1" ht="25.5" x14ac:dyDescent="0.25">
      <c r="A163" s="64"/>
      <c r="B163" s="65"/>
      <c r="C163" s="85"/>
      <c r="D163" s="66"/>
      <c r="E163" s="67"/>
      <c r="F163" s="67" t="s">
        <v>330</v>
      </c>
      <c r="G163" s="14"/>
      <c r="H163" s="14"/>
      <c r="I163" s="14"/>
      <c r="J163" s="14"/>
      <c r="K163" s="20"/>
      <c r="L163" s="181"/>
      <c r="M163" s="20" t="s">
        <v>261</v>
      </c>
      <c r="N163" s="20" t="s">
        <v>265</v>
      </c>
      <c r="O163" s="20" t="s">
        <v>265</v>
      </c>
      <c r="P163" s="20" t="s">
        <v>265</v>
      </c>
      <c r="Q163" s="75">
        <v>3000000000</v>
      </c>
      <c r="R163" s="75">
        <v>1500000000</v>
      </c>
      <c r="S163" s="76">
        <v>1500000000</v>
      </c>
      <c r="T163" s="486">
        <v>1500000000</v>
      </c>
      <c r="U163" s="486">
        <v>1500000000</v>
      </c>
      <c r="V163" s="68"/>
      <c r="W163" s="31"/>
      <c r="X163" s="20" t="s">
        <v>278</v>
      </c>
      <c r="Y163" s="28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</row>
    <row r="164" spans="1:45" s="4" customFormat="1" ht="25.5" x14ac:dyDescent="0.25">
      <c r="A164" s="64"/>
      <c r="B164" s="65"/>
      <c r="C164" s="85"/>
      <c r="D164" s="66"/>
      <c r="E164" s="67"/>
      <c r="F164" s="67" t="s">
        <v>331</v>
      </c>
      <c r="G164" s="14"/>
      <c r="H164" s="14"/>
      <c r="I164" s="14"/>
      <c r="J164" s="14"/>
      <c r="K164" s="20"/>
      <c r="L164" s="181"/>
      <c r="M164" s="20" t="s">
        <v>205</v>
      </c>
      <c r="N164" s="20" t="s">
        <v>199</v>
      </c>
      <c r="O164" s="20" t="s">
        <v>199</v>
      </c>
      <c r="P164" s="20" t="s">
        <v>199</v>
      </c>
      <c r="Q164" s="75">
        <v>2000000000</v>
      </c>
      <c r="R164" s="75">
        <v>1000000000</v>
      </c>
      <c r="S164" s="76">
        <v>1000000000</v>
      </c>
      <c r="T164" s="486">
        <v>1000000000</v>
      </c>
      <c r="U164" s="486">
        <v>1000000000</v>
      </c>
      <c r="V164" s="68"/>
      <c r="W164" s="31"/>
      <c r="X164" s="20" t="s">
        <v>278</v>
      </c>
      <c r="Y164" s="28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</row>
    <row r="165" spans="1:45" s="4" customFormat="1" ht="25.5" x14ac:dyDescent="0.25">
      <c r="A165" s="64"/>
      <c r="B165" s="65"/>
      <c r="C165" s="85"/>
      <c r="D165" s="66"/>
      <c r="E165" s="67"/>
      <c r="F165" s="67" t="s">
        <v>332</v>
      </c>
      <c r="G165" s="14"/>
      <c r="H165" s="14"/>
      <c r="I165" s="14"/>
      <c r="J165" s="14"/>
      <c r="K165" s="20"/>
      <c r="L165" s="181"/>
      <c r="M165" s="20" t="s">
        <v>263</v>
      </c>
      <c r="N165" s="20" t="s">
        <v>263</v>
      </c>
      <c r="O165" s="20" t="s">
        <v>263</v>
      </c>
      <c r="P165" s="20" t="s">
        <v>263</v>
      </c>
      <c r="Q165" s="75">
        <v>500000000</v>
      </c>
      <c r="R165" s="75">
        <v>500000000</v>
      </c>
      <c r="S165" s="76">
        <v>500000000</v>
      </c>
      <c r="T165" s="486">
        <v>500000000</v>
      </c>
      <c r="U165" s="486">
        <v>500000000</v>
      </c>
      <c r="V165" s="68"/>
      <c r="W165" s="31"/>
      <c r="X165" s="20" t="s">
        <v>278</v>
      </c>
      <c r="Y165" s="28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</row>
    <row r="166" spans="1:45" s="4" customFormat="1" ht="25.5" x14ac:dyDescent="0.25">
      <c r="A166" s="64"/>
      <c r="B166" s="65"/>
      <c r="C166" s="85"/>
      <c r="D166" s="66"/>
      <c r="E166" s="67"/>
      <c r="F166" s="67" t="s">
        <v>333</v>
      </c>
      <c r="G166" s="14"/>
      <c r="H166" s="14"/>
      <c r="I166" s="14"/>
      <c r="J166" s="14"/>
      <c r="K166" s="20"/>
      <c r="L166" s="181"/>
      <c r="M166" s="20" t="s">
        <v>268</v>
      </c>
      <c r="N166" s="20" t="s">
        <v>265</v>
      </c>
      <c r="O166" s="20" t="s">
        <v>265</v>
      </c>
      <c r="P166" s="20" t="s">
        <v>265</v>
      </c>
      <c r="Q166" s="75">
        <v>2500000000</v>
      </c>
      <c r="R166" s="75">
        <v>1500000000</v>
      </c>
      <c r="S166" s="76">
        <v>1500000000</v>
      </c>
      <c r="T166" s="486">
        <v>1500000000</v>
      </c>
      <c r="U166" s="486">
        <v>1500000000</v>
      </c>
      <c r="V166" s="68"/>
      <c r="W166" s="31"/>
      <c r="X166" s="20" t="s">
        <v>278</v>
      </c>
      <c r="Y166" s="28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</row>
    <row r="167" spans="1:45" s="4" customFormat="1" ht="51" x14ac:dyDescent="0.25">
      <c r="A167" s="64"/>
      <c r="B167" s="65"/>
      <c r="C167" s="85"/>
      <c r="D167" s="66"/>
      <c r="E167" s="67"/>
      <c r="F167" s="182" t="s">
        <v>334</v>
      </c>
      <c r="G167" s="14"/>
      <c r="H167" s="14"/>
      <c r="I167" s="14"/>
      <c r="J167" s="14"/>
      <c r="K167" s="20" t="s">
        <v>335</v>
      </c>
      <c r="L167" s="181" t="s">
        <v>336</v>
      </c>
      <c r="M167" s="20"/>
      <c r="N167" s="20"/>
      <c r="O167" s="490" t="s">
        <v>337</v>
      </c>
      <c r="P167" s="490" t="s">
        <v>337</v>
      </c>
      <c r="Q167" s="75"/>
      <c r="R167" s="75"/>
      <c r="S167" s="183">
        <v>303000000</v>
      </c>
      <c r="T167" s="486">
        <v>160000000</v>
      </c>
      <c r="U167" s="486">
        <v>160000000</v>
      </c>
      <c r="V167" s="68"/>
      <c r="W167" s="31"/>
      <c r="X167" s="20" t="s">
        <v>288</v>
      </c>
      <c r="Y167" s="28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</row>
    <row r="168" spans="1:45" s="4" customFormat="1" ht="38.25" x14ac:dyDescent="0.25">
      <c r="A168" s="64"/>
      <c r="B168" s="65"/>
      <c r="C168" s="85"/>
      <c r="D168" s="66"/>
      <c r="E168" s="67"/>
      <c r="F168" s="182" t="s">
        <v>338</v>
      </c>
      <c r="G168" s="14"/>
      <c r="H168" s="14"/>
      <c r="I168" s="14"/>
      <c r="J168" s="14"/>
      <c r="K168" s="20" t="s">
        <v>339</v>
      </c>
      <c r="L168" s="181" t="s">
        <v>336</v>
      </c>
      <c r="M168" s="20"/>
      <c r="N168" s="20"/>
      <c r="O168" s="20" t="s">
        <v>340</v>
      </c>
      <c r="P168" s="20" t="s">
        <v>340</v>
      </c>
      <c r="Q168" s="75"/>
      <c r="R168" s="75"/>
      <c r="S168" s="183">
        <v>123000000</v>
      </c>
      <c r="T168" s="486">
        <v>123000000</v>
      </c>
      <c r="U168" s="486">
        <v>123000000</v>
      </c>
      <c r="V168" s="68"/>
      <c r="W168" s="31"/>
      <c r="X168" s="20" t="s">
        <v>288</v>
      </c>
      <c r="Y168" s="28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</row>
    <row r="169" spans="1:45" s="4" customFormat="1" ht="38.25" x14ac:dyDescent="0.25">
      <c r="A169" s="64"/>
      <c r="B169" s="65"/>
      <c r="C169" s="85"/>
      <c r="D169" s="66"/>
      <c r="E169" s="67"/>
      <c r="F169" s="182" t="s">
        <v>341</v>
      </c>
      <c r="G169" s="14"/>
      <c r="H169" s="14"/>
      <c r="I169" s="14"/>
      <c r="J169" s="14"/>
      <c r="K169" s="20" t="s">
        <v>342</v>
      </c>
      <c r="L169" s="181" t="s">
        <v>336</v>
      </c>
      <c r="M169" s="20"/>
      <c r="N169" s="20"/>
      <c r="O169" s="20" t="s">
        <v>303</v>
      </c>
      <c r="P169" s="20" t="s">
        <v>303</v>
      </c>
      <c r="Q169" s="75"/>
      <c r="R169" s="75"/>
      <c r="S169" s="183">
        <v>100000000</v>
      </c>
      <c r="T169" s="486">
        <v>100000000</v>
      </c>
      <c r="U169" s="486">
        <v>100000000</v>
      </c>
      <c r="V169" s="68"/>
      <c r="W169" s="31"/>
      <c r="X169" s="20" t="s">
        <v>288</v>
      </c>
      <c r="Y169" s="28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</row>
    <row r="170" spans="1:45" s="4" customFormat="1" ht="38.25" x14ac:dyDescent="0.25">
      <c r="A170" s="64"/>
      <c r="B170" s="65"/>
      <c r="C170" s="85"/>
      <c r="D170" s="66"/>
      <c r="E170" s="67"/>
      <c r="F170" s="182" t="s">
        <v>343</v>
      </c>
      <c r="G170" s="14"/>
      <c r="H170" s="14"/>
      <c r="I170" s="14"/>
      <c r="J170" s="14"/>
      <c r="K170" s="20" t="s">
        <v>344</v>
      </c>
      <c r="L170" s="181" t="s">
        <v>336</v>
      </c>
      <c r="M170" s="20"/>
      <c r="N170" s="20"/>
      <c r="O170" s="20" t="s">
        <v>345</v>
      </c>
      <c r="P170" s="20" t="s">
        <v>345</v>
      </c>
      <c r="Q170" s="75"/>
      <c r="R170" s="75"/>
      <c r="S170" s="183">
        <v>200000000</v>
      </c>
      <c r="T170" s="486">
        <v>170000000</v>
      </c>
      <c r="U170" s="486">
        <v>170000000</v>
      </c>
      <c r="V170" s="68"/>
      <c r="W170" s="31"/>
      <c r="X170" s="20" t="s">
        <v>288</v>
      </c>
      <c r="Y170" s="28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</row>
    <row r="171" spans="1:45" s="4" customFormat="1" ht="38.25" x14ac:dyDescent="0.25">
      <c r="A171" s="64"/>
      <c r="B171" s="65"/>
      <c r="C171" s="85"/>
      <c r="D171" s="66"/>
      <c r="E171" s="67"/>
      <c r="F171" s="182" t="s">
        <v>346</v>
      </c>
      <c r="G171" s="14"/>
      <c r="H171" s="14"/>
      <c r="I171" s="14"/>
      <c r="J171" s="14"/>
      <c r="K171" s="20" t="s">
        <v>347</v>
      </c>
      <c r="L171" s="181" t="s">
        <v>336</v>
      </c>
      <c r="M171" s="20"/>
      <c r="N171" s="20"/>
      <c r="O171" s="20" t="s">
        <v>348</v>
      </c>
      <c r="P171" s="20" t="s">
        <v>348</v>
      </c>
      <c r="Q171" s="75"/>
      <c r="R171" s="75"/>
      <c r="S171" s="183">
        <v>155000000</v>
      </c>
      <c r="T171" s="486">
        <v>155000000</v>
      </c>
      <c r="U171" s="486">
        <v>155000000</v>
      </c>
      <c r="V171" s="68"/>
      <c r="W171" s="31"/>
      <c r="X171" s="20" t="s">
        <v>288</v>
      </c>
      <c r="Y171" s="28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</row>
    <row r="172" spans="1:45" s="4" customFormat="1" ht="38.25" x14ac:dyDescent="0.25">
      <c r="A172" s="64"/>
      <c r="B172" s="65"/>
      <c r="C172" s="85"/>
      <c r="D172" s="66"/>
      <c r="E172" s="67"/>
      <c r="F172" s="182" t="s">
        <v>349</v>
      </c>
      <c r="G172" s="14"/>
      <c r="H172" s="14"/>
      <c r="I172" s="14"/>
      <c r="J172" s="14"/>
      <c r="K172" s="20" t="s">
        <v>350</v>
      </c>
      <c r="L172" s="181" t="s">
        <v>336</v>
      </c>
      <c r="M172" s="20"/>
      <c r="N172" s="20"/>
      <c r="O172" s="20" t="s">
        <v>351</v>
      </c>
      <c r="P172" s="20" t="s">
        <v>351</v>
      </c>
      <c r="Q172" s="75"/>
      <c r="R172" s="75"/>
      <c r="S172" s="183">
        <v>300000000</v>
      </c>
      <c r="T172" s="486">
        <v>200000000</v>
      </c>
      <c r="U172" s="486">
        <v>200000000</v>
      </c>
      <c r="V172" s="68"/>
      <c r="W172" s="31"/>
      <c r="X172" s="20" t="s">
        <v>288</v>
      </c>
      <c r="Y172" s="28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</row>
    <row r="173" spans="1:45" s="4" customFormat="1" ht="25.5" x14ac:dyDescent="0.25">
      <c r="A173" s="64"/>
      <c r="B173" s="65"/>
      <c r="C173" s="85"/>
      <c r="D173" s="66"/>
      <c r="E173" s="67"/>
      <c r="F173" s="182" t="s">
        <v>352</v>
      </c>
      <c r="G173" s="14"/>
      <c r="H173" s="14"/>
      <c r="I173" s="14"/>
      <c r="J173" s="14"/>
      <c r="K173" s="20" t="s">
        <v>353</v>
      </c>
      <c r="L173" s="181" t="s">
        <v>336</v>
      </c>
      <c r="M173" s="20"/>
      <c r="N173" s="20"/>
      <c r="O173" s="20" t="s">
        <v>351</v>
      </c>
      <c r="P173" s="20" t="s">
        <v>351</v>
      </c>
      <c r="Q173" s="75"/>
      <c r="R173" s="75"/>
      <c r="S173" s="183">
        <v>242000000</v>
      </c>
      <c r="T173" s="486">
        <v>200000000</v>
      </c>
      <c r="U173" s="486">
        <v>200000000</v>
      </c>
      <c r="V173" s="68"/>
      <c r="W173" s="31"/>
      <c r="X173" s="20" t="s">
        <v>288</v>
      </c>
      <c r="Y173" s="28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</row>
    <row r="174" spans="1:45" s="4" customFormat="1" ht="38.25" x14ac:dyDescent="0.25">
      <c r="A174" s="64"/>
      <c r="B174" s="65"/>
      <c r="C174" s="85"/>
      <c r="D174" s="66"/>
      <c r="E174" s="67"/>
      <c r="F174" s="182" t="s">
        <v>354</v>
      </c>
      <c r="G174" s="14"/>
      <c r="H174" s="14"/>
      <c r="I174" s="14"/>
      <c r="J174" s="14"/>
      <c r="K174" s="20" t="s">
        <v>355</v>
      </c>
      <c r="L174" s="181" t="s">
        <v>336</v>
      </c>
      <c r="M174" s="20"/>
      <c r="N174" s="20"/>
      <c r="O174" s="20" t="s">
        <v>356</v>
      </c>
      <c r="P174" s="20" t="s">
        <v>356</v>
      </c>
      <c r="Q174" s="75"/>
      <c r="R174" s="75"/>
      <c r="S174" s="183">
        <v>150000000</v>
      </c>
      <c r="T174" s="486">
        <v>150000000</v>
      </c>
      <c r="U174" s="486">
        <v>150000000</v>
      </c>
      <c r="V174" s="68"/>
      <c r="W174" s="31"/>
      <c r="X174" s="20" t="s">
        <v>288</v>
      </c>
      <c r="Y174" s="28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</row>
    <row r="175" spans="1:45" s="4" customFormat="1" ht="38.25" x14ac:dyDescent="0.25">
      <c r="A175" s="64"/>
      <c r="B175" s="65"/>
      <c r="C175" s="85"/>
      <c r="D175" s="66"/>
      <c r="E175" s="67"/>
      <c r="F175" s="182" t="s">
        <v>357</v>
      </c>
      <c r="G175" s="14"/>
      <c r="H175" s="14"/>
      <c r="I175" s="14"/>
      <c r="J175" s="14"/>
      <c r="K175" s="20" t="s">
        <v>358</v>
      </c>
      <c r="L175" s="181" t="s">
        <v>336</v>
      </c>
      <c r="M175" s="20"/>
      <c r="N175" s="20"/>
      <c r="O175" s="20" t="s">
        <v>351</v>
      </c>
      <c r="P175" s="20" t="s">
        <v>351</v>
      </c>
      <c r="Q175" s="75"/>
      <c r="R175" s="75"/>
      <c r="S175" s="183">
        <v>200000000</v>
      </c>
      <c r="T175" s="486">
        <v>200000000</v>
      </c>
      <c r="U175" s="486">
        <v>200000000</v>
      </c>
      <c r="V175" s="68"/>
      <c r="W175" s="31"/>
      <c r="X175" s="20" t="s">
        <v>288</v>
      </c>
      <c r="Y175" s="28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</row>
    <row r="176" spans="1:45" s="4" customFormat="1" ht="38.25" x14ac:dyDescent="0.25">
      <c r="A176" s="64"/>
      <c r="B176" s="65"/>
      <c r="C176" s="85"/>
      <c r="D176" s="66"/>
      <c r="E176" s="67"/>
      <c r="F176" s="182" t="s">
        <v>359</v>
      </c>
      <c r="G176" s="14"/>
      <c r="H176" s="14"/>
      <c r="I176" s="14"/>
      <c r="J176" s="14"/>
      <c r="K176" s="20" t="s">
        <v>360</v>
      </c>
      <c r="L176" s="181" t="s">
        <v>336</v>
      </c>
      <c r="M176" s="20"/>
      <c r="N176" s="20"/>
      <c r="O176" s="20" t="s">
        <v>345</v>
      </c>
      <c r="P176" s="20" t="s">
        <v>345</v>
      </c>
      <c r="Q176" s="75"/>
      <c r="R176" s="75"/>
      <c r="S176" s="183">
        <v>240000000</v>
      </c>
      <c r="T176" s="486">
        <v>170000000</v>
      </c>
      <c r="U176" s="486">
        <v>170000000</v>
      </c>
      <c r="V176" s="68"/>
      <c r="W176" s="31"/>
      <c r="X176" s="20" t="s">
        <v>288</v>
      </c>
      <c r="Y176" s="28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</row>
    <row r="177" spans="1:45" s="4" customFormat="1" ht="51" x14ac:dyDescent="0.25">
      <c r="A177" s="64"/>
      <c r="B177" s="65"/>
      <c r="C177" s="85"/>
      <c r="D177" s="66"/>
      <c r="E177" s="67"/>
      <c r="F177" s="182" t="s">
        <v>361</v>
      </c>
      <c r="G177" s="14"/>
      <c r="H177" s="14"/>
      <c r="I177" s="14"/>
      <c r="J177" s="14"/>
      <c r="K177" s="20" t="s">
        <v>362</v>
      </c>
      <c r="L177" s="181" t="s">
        <v>336</v>
      </c>
      <c r="M177" s="20"/>
      <c r="N177" s="20"/>
      <c r="O177" s="20" t="s">
        <v>363</v>
      </c>
      <c r="P177" s="20" t="s">
        <v>363</v>
      </c>
      <c r="Q177" s="75"/>
      <c r="R177" s="75"/>
      <c r="S177" s="183">
        <v>200000000</v>
      </c>
      <c r="T177" s="486">
        <v>200000000</v>
      </c>
      <c r="U177" s="486">
        <v>200000000</v>
      </c>
      <c r="V177" s="68"/>
      <c r="W177" s="31"/>
      <c r="X177" s="20" t="s">
        <v>288</v>
      </c>
      <c r="Y177" s="28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</row>
    <row r="178" spans="1:45" s="4" customFormat="1" ht="38.25" x14ac:dyDescent="0.25">
      <c r="A178" s="64"/>
      <c r="B178" s="65"/>
      <c r="C178" s="85"/>
      <c r="D178" s="66"/>
      <c r="E178" s="67"/>
      <c r="F178" s="182" t="s">
        <v>364</v>
      </c>
      <c r="G178" s="14"/>
      <c r="H178" s="14"/>
      <c r="I178" s="14"/>
      <c r="J178" s="14"/>
      <c r="K178" s="20" t="s">
        <v>365</v>
      </c>
      <c r="L178" s="181" t="s">
        <v>336</v>
      </c>
      <c r="M178" s="20"/>
      <c r="N178" s="20"/>
      <c r="O178" s="20" t="s">
        <v>351</v>
      </c>
      <c r="P178" s="20" t="s">
        <v>351</v>
      </c>
      <c r="Q178" s="75"/>
      <c r="R178" s="75"/>
      <c r="S178" s="183">
        <v>200000000</v>
      </c>
      <c r="T178" s="486">
        <v>200000000</v>
      </c>
      <c r="U178" s="486">
        <v>200000000</v>
      </c>
      <c r="V178" s="68"/>
      <c r="W178" s="31"/>
      <c r="X178" s="20" t="s">
        <v>288</v>
      </c>
      <c r="Y178" s="28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</row>
    <row r="179" spans="1:45" s="4" customFormat="1" ht="38.25" x14ac:dyDescent="0.25">
      <c r="A179" s="64"/>
      <c r="B179" s="65"/>
      <c r="C179" s="85"/>
      <c r="D179" s="66"/>
      <c r="E179" s="67"/>
      <c r="F179" s="182" t="s">
        <v>366</v>
      </c>
      <c r="G179" s="14"/>
      <c r="H179" s="14"/>
      <c r="I179" s="14"/>
      <c r="J179" s="14"/>
      <c r="K179" s="20" t="s">
        <v>367</v>
      </c>
      <c r="L179" s="181" t="s">
        <v>336</v>
      </c>
      <c r="M179" s="20"/>
      <c r="N179" s="20"/>
      <c r="O179" s="20" t="s">
        <v>351</v>
      </c>
      <c r="P179" s="20" t="s">
        <v>351</v>
      </c>
      <c r="Q179" s="75"/>
      <c r="R179" s="75"/>
      <c r="S179" s="183">
        <v>242000000</v>
      </c>
      <c r="T179" s="486">
        <v>200000000</v>
      </c>
      <c r="U179" s="486">
        <v>200000000</v>
      </c>
      <c r="V179" s="68"/>
      <c r="W179" s="31"/>
      <c r="X179" s="20" t="s">
        <v>288</v>
      </c>
      <c r="Y179" s="28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</row>
    <row r="180" spans="1:45" s="4" customFormat="1" ht="38.25" x14ac:dyDescent="0.25">
      <c r="A180" s="64"/>
      <c r="B180" s="65"/>
      <c r="C180" s="85"/>
      <c r="D180" s="66"/>
      <c r="E180" s="67"/>
      <c r="F180" s="182" t="s">
        <v>368</v>
      </c>
      <c r="G180" s="14"/>
      <c r="H180" s="14"/>
      <c r="I180" s="14"/>
      <c r="J180" s="14"/>
      <c r="K180" s="20" t="s">
        <v>369</v>
      </c>
      <c r="L180" s="181" t="s">
        <v>336</v>
      </c>
      <c r="M180" s="20"/>
      <c r="N180" s="20"/>
      <c r="O180" s="20" t="s">
        <v>351</v>
      </c>
      <c r="P180" s="20" t="s">
        <v>351</v>
      </c>
      <c r="Q180" s="75"/>
      <c r="R180" s="75"/>
      <c r="S180" s="183">
        <v>200000000</v>
      </c>
      <c r="T180" s="486">
        <v>200000000</v>
      </c>
      <c r="U180" s="486">
        <v>200000000</v>
      </c>
      <c r="V180" s="68"/>
      <c r="W180" s="31"/>
      <c r="X180" s="20" t="s">
        <v>288</v>
      </c>
      <c r="Y180" s="28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</row>
    <row r="181" spans="1:45" s="4" customFormat="1" ht="51" x14ac:dyDescent="0.25">
      <c r="A181" s="64"/>
      <c r="B181" s="65"/>
      <c r="C181" s="85"/>
      <c r="D181" s="66"/>
      <c r="E181" s="67"/>
      <c r="F181" s="182" t="s">
        <v>370</v>
      </c>
      <c r="G181" s="14"/>
      <c r="H181" s="14"/>
      <c r="I181" s="14"/>
      <c r="J181" s="14"/>
      <c r="K181" s="20" t="s">
        <v>302</v>
      </c>
      <c r="L181" s="181" t="s">
        <v>336</v>
      </c>
      <c r="M181" s="20"/>
      <c r="N181" s="20"/>
      <c r="O181" s="20" t="s">
        <v>303</v>
      </c>
      <c r="P181" s="20" t="s">
        <v>303</v>
      </c>
      <c r="Q181" s="75"/>
      <c r="R181" s="75"/>
      <c r="S181" s="183">
        <v>100000000</v>
      </c>
      <c r="T181" s="486">
        <v>100000000</v>
      </c>
      <c r="U181" s="486">
        <v>100000000</v>
      </c>
      <c r="V181" s="68"/>
      <c r="W181" s="31"/>
      <c r="X181" s="20" t="s">
        <v>288</v>
      </c>
      <c r="Y181" s="28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</row>
    <row r="182" spans="1:45" s="4" customFormat="1" ht="38.25" x14ac:dyDescent="0.25">
      <c r="A182" s="64"/>
      <c r="B182" s="65"/>
      <c r="C182" s="85"/>
      <c r="D182" s="66"/>
      <c r="E182" s="67"/>
      <c r="F182" s="182" t="s">
        <v>371</v>
      </c>
      <c r="G182" s="14"/>
      <c r="H182" s="14"/>
      <c r="I182" s="14"/>
      <c r="J182" s="14"/>
      <c r="K182" s="20" t="s">
        <v>372</v>
      </c>
      <c r="L182" s="181" t="s">
        <v>336</v>
      </c>
      <c r="M182" s="20"/>
      <c r="N182" s="20"/>
      <c r="O182" s="20" t="s">
        <v>373</v>
      </c>
      <c r="P182" s="20" t="s">
        <v>373</v>
      </c>
      <c r="Q182" s="75"/>
      <c r="R182" s="75"/>
      <c r="S182" s="183">
        <v>80000000</v>
      </c>
      <c r="T182" s="183">
        <v>80000000</v>
      </c>
      <c r="U182" s="183">
        <v>80000000</v>
      </c>
      <c r="V182" s="68"/>
      <c r="W182" s="31"/>
      <c r="X182" s="20" t="s">
        <v>288</v>
      </c>
      <c r="Y182" s="28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</row>
    <row r="183" spans="1:45" s="4" customFormat="1" ht="38.25" x14ac:dyDescent="0.25">
      <c r="A183" s="64"/>
      <c r="B183" s="65"/>
      <c r="C183" s="85"/>
      <c r="D183" s="66"/>
      <c r="E183" s="67"/>
      <c r="F183" s="182" t="s">
        <v>374</v>
      </c>
      <c r="G183" s="14"/>
      <c r="H183" s="14"/>
      <c r="I183" s="14"/>
      <c r="J183" s="14"/>
      <c r="K183" s="20" t="s">
        <v>375</v>
      </c>
      <c r="L183" s="181" t="s">
        <v>336</v>
      </c>
      <c r="M183" s="20"/>
      <c r="N183" s="20"/>
      <c r="O183" s="20" t="s">
        <v>356</v>
      </c>
      <c r="P183" s="20" t="s">
        <v>356</v>
      </c>
      <c r="Q183" s="75"/>
      <c r="R183" s="75"/>
      <c r="S183" s="183">
        <v>150000000</v>
      </c>
      <c r="T183" s="486">
        <v>150000000</v>
      </c>
      <c r="U183" s="486">
        <v>150000000</v>
      </c>
      <c r="V183" s="68"/>
      <c r="W183" s="31"/>
      <c r="X183" s="20" t="s">
        <v>288</v>
      </c>
      <c r="Y183" s="28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</row>
    <row r="184" spans="1:45" s="4" customFormat="1" ht="38.25" x14ac:dyDescent="0.25">
      <c r="A184" s="64"/>
      <c r="B184" s="65"/>
      <c r="C184" s="85"/>
      <c r="D184" s="66"/>
      <c r="E184" s="67"/>
      <c r="F184" s="182" t="s">
        <v>376</v>
      </c>
      <c r="G184" s="14"/>
      <c r="H184" s="14"/>
      <c r="I184" s="14"/>
      <c r="J184" s="14"/>
      <c r="K184" s="20" t="s">
        <v>375</v>
      </c>
      <c r="L184" s="181" t="s">
        <v>336</v>
      </c>
      <c r="M184" s="20"/>
      <c r="N184" s="20"/>
      <c r="O184" s="20" t="s">
        <v>377</v>
      </c>
      <c r="P184" s="20" t="s">
        <v>377</v>
      </c>
      <c r="Q184" s="75"/>
      <c r="R184" s="75"/>
      <c r="S184" s="183">
        <v>50000000</v>
      </c>
      <c r="T184" s="486">
        <v>50000000</v>
      </c>
      <c r="U184" s="486">
        <v>50000000</v>
      </c>
      <c r="V184" s="68"/>
      <c r="W184" s="31"/>
      <c r="X184" s="20" t="s">
        <v>288</v>
      </c>
      <c r="Y184" s="28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</row>
    <row r="185" spans="1:45" s="4" customFormat="1" ht="38.25" x14ac:dyDescent="0.25">
      <c r="A185" s="64"/>
      <c r="B185" s="65"/>
      <c r="C185" s="85"/>
      <c r="D185" s="66"/>
      <c r="E185" s="67"/>
      <c r="F185" s="182" t="s">
        <v>378</v>
      </c>
      <c r="G185" s="14"/>
      <c r="H185" s="14"/>
      <c r="I185" s="14"/>
      <c r="J185" s="14"/>
      <c r="K185" s="20" t="s">
        <v>379</v>
      </c>
      <c r="L185" s="181" t="s">
        <v>336</v>
      </c>
      <c r="M185" s="20"/>
      <c r="N185" s="20"/>
      <c r="O185" s="20" t="s">
        <v>303</v>
      </c>
      <c r="P185" s="20" t="s">
        <v>303</v>
      </c>
      <c r="Q185" s="75"/>
      <c r="R185" s="75"/>
      <c r="S185" s="183">
        <v>200000000</v>
      </c>
      <c r="T185" s="486">
        <v>100000000</v>
      </c>
      <c r="U185" s="486">
        <v>100000000</v>
      </c>
      <c r="V185" s="68"/>
      <c r="W185" s="31"/>
      <c r="X185" s="20" t="s">
        <v>288</v>
      </c>
      <c r="Y185" s="28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</row>
    <row r="186" spans="1:45" s="4" customFormat="1" ht="25.5" x14ac:dyDescent="0.25">
      <c r="A186" s="64"/>
      <c r="B186" s="65"/>
      <c r="C186" s="85"/>
      <c r="D186" s="66"/>
      <c r="E186" s="67"/>
      <c r="F186" s="182" t="s">
        <v>380</v>
      </c>
      <c r="G186" s="14"/>
      <c r="H186" s="14"/>
      <c r="I186" s="14"/>
      <c r="J186" s="14"/>
      <c r="K186" s="20" t="s">
        <v>381</v>
      </c>
      <c r="L186" s="181" t="s">
        <v>382</v>
      </c>
      <c r="M186" s="20"/>
      <c r="N186" s="20"/>
      <c r="O186" s="20" t="s">
        <v>351</v>
      </c>
      <c r="P186" s="20" t="s">
        <v>351</v>
      </c>
      <c r="Q186" s="75"/>
      <c r="R186" s="75"/>
      <c r="S186" s="183">
        <v>200000000</v>
      </c>
      <c r="T186" s="486">
        <v>200000000</v>
      </c>
      <c r="U186" s="486">
        <v>200000000</v>
      </c>
      <c r="V186" s="68"/>
      <c r="W186" s="31"/>
      <c r="X186" s="20" t="s">
        <v>288</v>
      </c>
      <c r="Y186" s="28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</row>
    <row r="187" spans="1:45" s="4" customFormat="1" ht="38.25" x14ac:dyDescent="0.25">
      <c r="A187" s="64"/>
      <c r="B187" s="65"/>
      <c r="C187" s="85"/>
      <c r="D187" s="66"/>
      <c r="E187" s="67"/>
      <c r="F187" s="182" t="s">
        <v>383</v>
      </c>
      <c r="G187" s="14"/>
      <c r="H187" s="14"/>
      <c r="I187" s="14"/>
      <c r="J187" s="14"/>
      <c r="K187" s="20" t="s">
        <v>384</v>
      </c>
      <c r="L187" s="181" t="s">
        <v>382</v>
      </c>
      <c r="M187" s="20"/>
      <c r="N187" s="20"/>
      <c r="O187" s="20" t="s">
        <v>351</v>
      </c>
      <c r="P187" s="20" t="s">
        <v>351</v>
      </c>
      <c r="Q187" s="75"/>
      <c r="R187" s="75"/>
      <c r="S187" s="183">
        <v>200000000</v>
      </c>
      <c r="T187" s="486">
        <v>200000000</v>
      </c>
      <c r="U187" s="486">
        <v>200000000</v>
      </c>
      <c r="V187" s="68"/>
      <c r="W187" s="31"/>
      <c r="X187" s="20" t="s">
        <v>288</v>
      </c>
      <c r="Y187" s="28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</row>
    <row r="188" spans="1:45" s="4" customFormat="1" ht="38.25" x14ac:dyDescent="0.25">
      <c r="A188" s="64"/>
      <c r="B188" s="65"/>
      <c r="C188" s="85"/>
      <c r="D188" s="66"/>
      <c r="E188" s="67"/>
      <c r="F188" s="182" t="s">
        <v>385</v>
      </c>
      <c r="G188" s="14"/>
      <c r="H188" s="14"/>
      <c r="I188" s="14"/>
      <c r="J188" s="14"/>
      <c r="K188" s="20" t="s">
        <v>386</v>
      </c>
      <c r="L188" s="181" t="s">
        <v>382</v>
      </c>
      <c r="M188" s="20"/>
      <c r="N188" s="20"/>
      <c r="O188" s="20" t="s">
        <v>387</v>
      </c>
      <c r="P188" s="20" t="s">
        <v>387</v>
      </c>
      <c r="Q188" s="75"/>
      <c r="R188" s="75"/>
      <c r="S188" s="183">
        <v>200000000</v>
      </c>
      <c r="T188" s="486">
        <v>175000000</v>
      </c>
      <c r="U188" s="486">
        <v>175000000</v>
      </c>
      <c r="V188" s="68"/>
      <c r="W188" s="31"/>
      <c r="X188" s="20" t="s">
        <v>288</v>
      </c>
      <c r="Y188" s="28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</row>
    <row r="189" spans="1:45" s="4" customFormat="1" ht="38.25" x14ac:dyDescent="0.25">
      <c r="A189" s="64"/>
      <c r="B189" s="65"/>
      <c r="C189" s="85"/>
      <c r="D189" s="66"/>
      <c r="E189" s="67"/>
      <c r="F189" s="182" t="s">
        <v>388</v>
      </c>
      <c r="G189" s="14"/>
      <c r="H189" s="14"/>
      <c r="I189" s="14"/>
      <c r="J189" s="14"/>
      <c r="K189" s="20" t="s">
        <v>389</v>
      </c>
      <c r="L189" s="181" t="s">
        <v>382</v>
      </c>
      <c r="M189" s="20"/>
      <c r="N189" s="20"/>
      <c r="O189" s="20" t="s">
        <v>351</v>
      </c>
      <c r="P189" s="20" t="s">
        <v>351</v>
      </c>
      <c r="Q189" s="75"/>
      <c r="R189" s="75"/>
      <c r="S189" s="183">
        <v>200000000</v>
      </c>
      <c r="T189" s="183">
        <v>200000000</v>
      </c>
      <c r="U189" s="183">
        <v>200000000</v>
      </c>
      <c r="V189" s="68"/>
      <c r="W189" s="31"/>
      <c r="X189" s="20" t="s">
        <v>288</v>
      </c>
      <c r="Y189" s="28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</row>
    <row r="190" spans="1:45" s="4" customFormat="1" ht="51" x14ac:dyDescent="0.25">
      <c r="A190" s="64"/>
      <c r="B190" s="65"/>
      <c r="C190" s="85"/>
      <c r="D190" s="66"/>
      <c r="E190" s="67"/>
      <c r="F190" s="182" t="s">
        <v>390</v>
      </c>
      <c r="G190" s="14"/>
      <c r="H190" s="14"/>
      <c r="I190" s="14"/>
      <c r="J190" s="14"/>
      <c r="K190" s="20" t="s">
        <v>372</v>
      </c>
      <c r="L190" s="181" t="s">
        <v>391</v>
      </c>
      <c r="M190" s="20"/>
      <c r="N190" s="20"/>
      <c r="O190" s="20" t="s">
        <v>373</v>
      </c>
      <c r="P190" s="20" t="s">
        <v>373</v>
      </c>
      <c r="Q190" s="75"/>
      <c r="R190" s="75"/>
      <c r="S190" s="183">
        <v>80000000</v>
      </c>
      <c r="T190" s="183">
        <v>80000000</v>
      </c>
      <c r="U190" s="183">
        <v>80000000</v>
      </c>
      <c r="V190" s="68"/>
      <c r="W190" s="31"/>
      <c r="X190" s="20" t="s">
        <v>288</v>
      </c>
      <c r="Y190" s="28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</row>
    <row r="191" spans="1:45" s="137" customFormat="1" hidden="1" x14ac:dyDescent="0.25">
      <c r="A191" s="125"/>
      <c r="B191" s="126"/>
      <c r="C191" s="160"/>
      <c r="D191" s="161"/>
      <c r="E191" s="127"/>
      <c r="F191" s="127" t="s">
        <v>392</v>
      </c>
      <c r="G191" s="128"/>
      <c r="H191" s="128"/>
      <c r="I191" s="128"/>
      <c r="J191" s="128"/>
      <c r="K191" s="129"/>
      <c r="L191" s="162" t="s">
        <v>393</v>
      </c>
      <c r="M191" s="129"/>
      <c r="N191" s="129"/>
      <c r="O191" s="129"/>
      <c r="P191" s="129"/>
      <c r="Q191" s="130"/>
      <c r="R191" s="130"/>
      <c r="S191" s="131"/>
      <c r="T191" s="131"/>
      <c r="U191" s="131"/>
      <c r="V191" s="132"/>
      <c r="W191" s="133"/>
      <c r="X191" s="134"/>
      <c r="Y191" s="135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</row>
    <row r="192" spans="1:45" s="137" customFormat="1" hidden="1" x14ac:dyDescent="0.25">
      <c r="A192" s="125"/>
      <c r="B192" s="126"/>
      <c r="C192" s="160"/>
      <c r="D192" s="161"/>
      <c r="E192" s="127"/>
      <c r="F192" s="127" t="s">
        <v>394</v>
      </c>
      <c r="G192" s="128"/>
      <c r="H192" s="128"/>
      <c r="I192" s="128"/>
      <c r="J192" s="128"/>
      <c r="K192" s="129"/>
      <c r="L192" s="162" t="s">
        <v>393</v>
      </c>
      <c r="M192" s="129"/>
      <c r="N192" s="129"/>
      <c r="O192" s="129"/>
      <c r="P192" s="129"/>
      <c r="Q192" s="130"/>
      <c r="R192" s="130"/>
      <c r="S192" s="131"/>
      <c r="T192" s="131"/>
      <c r="U192" s="131"/>
      <c r="V192" s="132"/>
      <c r="W192" s="133"/>
      <c r="X192" s="134"/>
      <c r="Y192" s="135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</row>
    <row r="193" spans="1:45" s="137" customFormat="1" ht="25.5" hidden="1" x14ac:dyDescent="0.25">
      <c r="A193" s="125"/>
      <c r="B193" s="126"/>
      <c r="C193" s="160"/>
      <c r="D193" s="161"/>
      <c r="E193" s="127"/>
      <c r="F193" s="127" t="s">
        <v>395</v>
      </c>
      <c r="G193" s="128"/>
      <c r="H193" s="128"/>
      <c r="I193" s="128"/>
      <c r="J193" s="128"/>
      <c r="K193" s="129"/>
      <c r="L193" s="162"/>
      <c r="M193" s="129" t="s">
        <v>396</v>
      </c>
      <c r="N193" s="129" t="s">
        <v>396</v>
      </c>
      <c r="O193" s="129" t="s">
        <v>396</v>
      </c>
      <c r="P193" s="129" t="s">
        <v>396</v>
      </c>
      <c r="Q193" s="130"/>
      <c r="R193" s="130"/>
      <c r="S193" s="131"/>
      <c r="T193" s="131"/>
      <c r="U193" s="131"/>
      <c r="V193" s="132"/>
      <c r="W193" s="133"/>
      <c r="X193" s="129"/>
      <c r="Y193" s="135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</row>
    <row r="194" spans="1:45" s="137" customFormat="1" ht="51" hidden="1" x14ac:dyDescent="0.25">
      <c r="A194" s="125"/>
      <c r="B194" s="126"/>
      <c r="C194" s="160"/>
      <c r="D194" s="161"/>
      <c r="E194" s="127"/>
      <c r="F194" s="127" t="s">
        <v>397</v>
      </c>
      <c r="G194" s="128"/>
      <c r="H194" s="128"/>
      <c r="I194" s="128"/>
      <c r="J194" s="128"/>
      <c r="K194" s="129"/>
      <c r="L194" s="162"/>
      <c r="M194" s="129" t="s">
        <v>351</v>
      </c>
      <c r="N194" s="129" t="s">
        <v>351</v>
      </c>
      <c r="O194" s="129" t="s">
        <v>351</v>
      </c>
      <c r="P194" s="129" t="s">
        <v>351</v>
      </c>
      <c r="Q194" s="130"/>
      <c r="R194" s="130"/>
      <c r="S194" s="131"/>
      <c r="T194" s="131"/>
      <c r="U194" s="131"/>
      <c r="V194" s="132"/>
      <c r="W194" s="133"/>
      <c r="X194" s="129"/>
      <c r="Y194" s="135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</row>
    <row r="195" spans="1:45" s="137" customFormat="1" ht="25.5" hidden="1" x14ac:dyDescent="0.25">
      <c r="A195" s="125"/>
      <c r="B195" s="126"/>
      <c r="C195" s="160"/>
      <c r="D195" s="161"/>
      <c r="E195" s="127"/>
      <c r="F195" s="127" t="s">
        <v>398</v>
      </c>
      <c r="G195" s="128"/>
      <c r="H195" s="128"/>
      <c r="I195" s="128"/>
      <c r="J195" s="128"/>
      <c r="K195" s="129"/>
      <c r="L195" s="162"/>
      <c r="M195" s="129" t="s">
        <v>399</v>
      </c>
      <c r="N195" s="129" t="s">
        <v>399</v>
      </c>
      <c r="O195" s="129" t="s">
        <v>399</v>
      </c>
      <c r="P195" s="129" t="s">
        <v>399</v>
      </c>
      <c r="Q195" s="130"/>
      <c r="R195" s="130"/>
      <c r="S195" s="131"/>
      <c r="T195" s="131"/>
      <c r="U195" s="131"/>
      <c r="V195" s="132"/>
      <c r="W195" s="133"/>
      <c r="X195" s="134"/>
      <c r="Y195" s="135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</row>
    <row r="196" spans="1:45" s="137" customFormat="1" ht="38.25" hidden="1" x14ac:dyDescent="0.25">
      <c r="A196" s="125"/>
      <c r="B196" s="126"/>
      <c r="C196" s="160"/>
      <c r="D196" s="161"/>
      <c r="E196" s="127"/>
      <c r="F196" s="127" t="s">
        <v>400</v>
      </c>
      <c r="G196" s="128"/>
      <c r="H196" s="128"/>
      <c r="I196" s="128"/>
      <c r="J196" s="128"/>
      <c r="K196" s="129"/>
      <c r="L196" s="162"/>
      <c r="M196" s="129" t="s">
        <v>401</v>
      </c>
      <c r="N196" s="129" t="s">
        <v>401</v>
      </c>
      <c r="O196" s="129" t="s">
        <v>401</v>
      </c>
      <c r="P196" s="129" t="s">
        <v>401</v>
      </c>
      <c r="Q196" s="130"/>
      <c r="R196" s="130"/>
      <c r="S196" s="131"/>
      <c r="T196" s="131"/>
      <c r="U196" s="131"/>
      <c r="V196" s="132"/>
      <c r="W196" s="133"/>
      <c r="X196" s="134"/>
      <c r="Y196" s="135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</row>
    <row r="197" spans="1:45" s="137" customFormat="1" ht="51" hidden="1" x14ac:dyDescent="0.25">
      <c r="A197" s="125"/>
      <c r="B197" s="126"/>
      <c r="C197" s="160"/>
      <c r="D197" s="161"/>
      <c r="E197" s="127"/>
      <c r="F197" s="127" t="s">
        <v>402</v>
      </c>
      <c r="G197" s="128"/>
      <c r="H197" s="128"/>
      <c r="I197" s="128"/>
      <c r="J197" s="128"/>
      <c r="K197" s="129"/>
      <c r="L197" s="162"/>
      <c r="M197" s="129" t="s">
        <v>403</v>
      </c>
      <c r="N197" s="129" t="s">
        <v>403</v>
      </c>
      <c r="O197" s="129" t="s">
        <v>403</v>
      </c>
      <c r="P197" s="129" t="s">
        <v>403</v>
      </c>
      <c r="Q197" s="130"/>
      <c r="R197" s="130"/>
      <c r="S197" s="131"/>
      <c r="T197" s="131"/>
      <c r="U197" s="131"/>
      <c r="V197" s="132"/>
      <c r="W197" s="133"/>
      <c r="X197" s="134"/>
      <c r="Y197" s="135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</row>
    <row r="198" spans="1:45" s="137" customFormat="1" ht="25.5" hidden="1" x14ac:dyDescent="0.25">
      <c r="A198" s="125"/>
      <c r="B198" s="126"/>
      <c r="C198" s="160"/>
      <c r="D198" s="161"/>
      <c r="E198" s="127"/>
      <c r="F198" s="127" t="s">
        <v>404</v>
      </c>
      <c r="G198" s="128"/>
      <c r="H198" s="128"/>
      <c r="I198" s="128"/>
      <c r="J198" s="128"/>
      <c r="K198" s="129"/>
      <c r="L198" s="162"/>
      <c r="M198" s="129" t="s">
        <v>405</v>
      </c>
      <c r="N198" s="129" t="s">
        <v>405</v>
      </c>
      <c r="O198" s="129" t="s">
        <v>405</v>
      </c>
      <c r="P198" s="129" t="s">
        <v>405</v>
      </c>
      <c r="Q198" s="130"/>
      <c r="R198" s="130"/>
      <c r="S198" s="131"/>
      <c r="T198" s="131"/>
      <c r="U198" s="131"/>
      <c r="V198" s="132"/>
      <c r="W198" s="133"/>
      <c r="X198" s="134"/>
      <c r="Y198" s="135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</row>
    <row r="199" spans="1:45" s="137" customFormat="1" ht="38.25" hidden="1" x14ac:dyDescent="0.25">
      <c r="A199" s="125"/>
      <c r="B199" s="126"/>
      <c r="C199" s="160"/>
      <c r="D199" s="161"/>
      <c r="E199" s="127"/>
      <c r="F199" s="127" t="s">
        <v>406</v>
      </c>
      <c r="G199" s="128"/>
      <c r="H199" s="128"/>
      <c r="I199" s="128"/>
      <c r="J199" s="128"/>
      <c r="K199" s="129"/>
      <c r="L199" s="184"/>
      <c r="M199" s="129" t="s">
        <v>407</v>
      </c>
      <c r="N199" s="129" t="s">
        <v>407</v>
      </c>
      <c r="O199" s="129" t="s">
        <v>407</v>
      </c>
      <c r="P199" s="129" t="s">
        <v>407</v>
      </c>
      <c r="Q199" s="130"/>
      <c r="R199" s="130"/>
      <c r="S199" s="131"/>
      <c r="T199" s="131"/>
      <c r="U199" s="131"/>
      <c r="V199" s="132"/>
      <c r="W199" s="133"/>
      <c r="X199" s="129"/>
      <c r="Y199" s="135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</row>
    <row r="200" spans="1:45" s="137" customFormat="1" ht="25.5" hidden="1" x14ac:dyDescent="0.25">
      <c r="A200" s="125"/>
      <c r="B200" s="126"/>
      <c r="C200" s="160"/>
      <c r="D200" s="161"/>
      <c r="E200" s="127"/>
      <c r="F200" s="127" t="s">
        <v>408</v>
      </c>
      <c r="G200" s="128"/>
      <c r="H200" s="128"/>
      <c r="I200" s="128"/>
      <c r="J200" s="128"/>
      <c r="K200" s="129"/>
      <c r="L200" s="184"/>
      <c r="M200" s="129" t="s">
        <v>205</v>
      </c>
      <c r="N200" s="129" t="s">
        <v>191</v>
      </c>
      <c r="O200" s="129" t="s">
        <v>191</v>
      </c>
      <c r="P200" s="129" t="s">
        <v>191</v>
      </c>
      <c r="Q200" s="130">
        <v>2000000000</v>
      </c>
      <c r="R200" s="130">
        <v>0</v>
      </c>
      <c r="S200" s="131">
        <v>0</v>
      </c>
      <c r="T200" s="131">
        <v>0</v>
      </c>
      <c r="U200" s="131">
        <v>0</v>
      </c>
      <c r="V200" s="132"/>
      <c r="W200" s="133"/>
      <c r="X200" s="129"/>
      <c r="Y200" s="135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</row>
    <row r="201" spans="1:45" s="137" customFormat="1" ht="25.5" hidden="1" x14ac:dyDescent="0.25">
      <c r="A201" s="125"/>
      <c r="B201" s="126"/>
      <c r="C201" s="160"/>
      <c r="D201" s="161"/>
      <c r="E201" s="127"/>
      <c r="F201" s="127" t="s">
        <v>409</v>
      </c>
      <c r="G201" s="128"/>
      <c r="H201" s="128"/>
      <c r="I201" s="128"/>
      <c r="J201" s="128"/>
      <c r="K201" s="129"/>
      <c r="L201" s="184"/>
      <c r="M201" s="129" t="s">
        <v>265</v>
      </c>
      <c r="N201" s="129" t="s">
        <v>191</v>
      </c>
      <c r="O201" s="129" t="s">
        <v>191</v>
      </c>
      <c r="P201" s="129" t="s">
        <v>191</v>
      </c>
      <c r="Q201" s="130">
        <v>1500000000</v>
      </c>
      <c r="R201" s="130">
        <v>0</v>
      </c>
      <c r="S201" s="131">
        <v>0</v>
      </c>
      <c r="T201" s="131">
        <v>0</v>
      </c>
      <c r="U201" s="131">
        <v>0</v>
      </c>
      <c r="V201" s="132"/>
      <c r="W201" s="133"/>
      <c r="X201" s="129"/>
      <c r="Y201" s="135"/>
      <c r="Z201" s="136"/>
      <c r="AA201" s="136"/>
      <c r="AB201" s="136"/>
      <c r="AC201" s="136"/>
      <c r="AD201" s="136"/>
      <c r="AE201" s="136"/>
      <c r="AF201" s="136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</row>
    <row r="202" spans="1:45" s="137" customFormat="1" ht="25.5" hidden="1" x14ac:dyDescent="0.25">
      <c r="A202" s="125"/>
      <c r="B202" s="126"/>
      <c r="C202" s="160"/>
      <c r="D202" s="161"/>
      <c r="E202" s="127"/>
      <c r="F202" s="127" t="s">
        <v>410</v>
      </c>
      <c r="G202" s="128"/>
      <c r="H202" s="128"/>
      <c r="I202" s="128"/>
      <c r="J202" s="128"/>
      <c r="K202" s="129"/>
      <c r="L202" s="184"/>
      <c r="M202" s="129" t="s">
        <v>261</v>
      </c>
      <c r="N202" s="129" t="s">
        <v>191</v>
      </c>
      <c r="O202" s="129" t="s">
        <v>191</v>
      </c>
      <c r="P202" s="129" t="s">
        <v>191</v>
      </c>
      <c r="Q202" s="130">
        <v>3000000000</v>
      </c>
      <c r="R202" s="130">
        <v>0</v>
      </c>
      <c r="S202" s="131">
        <v>0</v>
      </c>
      <c r="T202" s="131">
        <v>0</v>
      </c>
      <c r="U202" s="131">
        <v>0</v>
      </c>
      <c r="V202" s="132"/>
      <c r="W202" s="133"/>
      <c r="X202" s="129"/>
      <c r="Y202" s="135"/>
      <c r="Z202" s="136"/>
      <c r="AA202" s="136"/>
      <c r="AB202" s="136"/>
      <c r="AC202" s="136"/>
      <c r="AD202" s="136"/>
      <c r="AE202" s="136"/>
      <c r="AF202" s="136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</row>
    <row r="203" spans="1:45" s="137" customFormat="1" hidden="1" x14ac:dyDescent="0.25">
      <c r="A203" s="125"/>
      <c r="B203" s="126"/>
      <c r="C203" s="160"/>
      <c r="D203" s="161"/>
      <c r="E203" s="127"/>
      <c r="F203" s="127" t="s">
        <v>411</v>
      </c>
      <c r="G203" s="128"/>
      <c r="H203" s="128"/>
      <c r="I203" s="128"/>
      <c r="J203" s="128"/>
      <c r="K203" s="129"/>
      <c r="L203" s="184"/>
      <c r="M203" s="129" t="s">
        <v>205</v>
      </c>
      <c r="N203" s="129" t="s">
        <v>191</v>
      </c>
      <c r="O203" s="129" t="s">
        <v>191</v>
      </c>
      <c r="P203" s="129" t="s">
        <v>191</v>
      </c>
      <c r="Q203" s="130">
        <v>2000000000</v>
      </c>
      <c r="R203" s="130">
        <v>0</v>
      </c>
      <c r="S203" s="131">
        <v>0</v>
      </c>
      <c r="T203" s="131">
        <v>0</v>
      </c>
      <c r="U203" s="131">
        <v>0</v>
      </c>
      <c r="V203" s="132"/>
      <c r="W203" s="133"/>
      <c r="X203" s="129"/>
      <c r="Y203" s="135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</row>
    <row r="204" spans="1:45" s="137" customFormat="1" ht="25.5" hidden="1" x14ac:dyDescent="0.25">
      <c r="A204" s="125"/>
      <c r="B204" s="126"/>
      <c r="C204" s="160"/>
      <c r="D204" s="161"/>
      <c r="E204" s="127"/>
      <c r="F204" s="127" t="s">
        <v>412</v>
      </c>
      <c r="G204" s="128"/>
      <c r="H204" s="128"/>
      <c r="I204" s="128"/>
      <c r="J204" s="128"/>
      <c r="K204" s="129"/>
      <c r="L204" s="184"/>
      <c r="M204" s="129" t="s">
        <v>199</v>
      </c>
      <c r="N204" s="129" t="s">
        <v>191</v>
      </c>
      <c r="O204" s="129" t="s">
        <v>191</v>
      </c>
      <c r="P204" s="129" t="s">
        <v>191</v>
      </c>
      <c r="Q204" s="130">
        <v>1000000000</v>
      </c>
      <c r="R204" s="130">
        <v>0</v>
      </c>
      <c r="S204" s="131">
        <v>0</v>
      </c>
      <c r="T204" s="131">
        <v>0</v>
      </c>
      <c r="U204" s="131">
        <v>0</v>
      </c>
      <c r="V204" s="132"/>
      <c r="W204" s="133"/>
      <c r="X204" s="129"/>
      <c r="Y204" s="135"/>
      <c r="Z204" s="136"/>
      <c r="AA204" s="136"/>
      <c r="AB204" s="136"/>
      <c r="AC204" s="136"/>
      <c r="AD204" s="136"/>
      <c r="AE204" s="136"/>
      <c r="AF204" s="136"/>
      <c r="AG204" s="136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</row>
    <row r="205" spans="1:45" s="137" customFormat="1" ht="25.5" hidden="1" x14ac:dyDescent="0.25">
      <c r="A205" s="125"/>
      <c r="B205" s="126"/>
      <c r="C205" s="160"/>
      <c r="D205" s="161"/>
      <c r="E205" s="127"/>
      <c r="F205" s="127" t="s">
        <v>413</v>
      </c>
      <c r="G205" s="128"/>
      <c r="H205" s="128"/>
      <c r="I205" s="128"/>
      <c r="J205" s="128"/>
      <c r="K205" s="129"/>
      <c r="L205" s="184"/>
      <c r="M205" s="129" t="s">
        <v>199</v>
      </c>
      <c r="N205" s="129" t="s">
        <v>191</v>
      </c>
      <c r="O205" s="129" t="s">
        <v>191</v>
      </c>
      <c r="P205" s="129" t="s">
        <v>191</v>
      </c>
      <c r="Q205" s="130">
        <v>1000000000</v>
      </c>
      <c r="R205" s="130">
        <v>0</v>
      </c>
      <c r="S205" s="131">
        <v>0</v>
      </c>
      <c r="T205" s="131">
        <v>0</v>
      </c>
      <c r="U205" s="131">
        <v>0</v>
      </c>
      <c r="V205" s="132"/>
      <c r="W205" s="133"/>
      <c r="X205" s="129"/>
      <c r="Y205" s="135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</row>
    <row r="206" spans="1:45" s="137" customFormat="1" ht="25.5" hidden="1" x14ac:dyDescent="0.25">
      <c r="A206" s="125"/>
      <c r="B206" s="126"/>
      <c r="C206" s="160"/>
      <c r="D206" s="161"/>
      <c r="E206" s="127"/>
      <c r="F206" s="127" t="s">
        <v>414</v>
      </c>
      <c r="G206" s="128"/>
      <c r="H206" s="128"/>
      <c r="I206" s="128"/>
      <c r="J206" s="128"/>
      <c r="K206" s="129"/>
      <c r="L206" s="184"/>
      <c r="M206" s="129" t="s">
        <v>205</v>
      </c>
      <c r="N206" s="129" t="s">
        <v>191</v>
      </c>
      <c r="O206" s="129" t="s">
        <v>191</v>
      </c>
      <c r="P206" s="515" t="s">
        <v>191</v>
      </c>
      <c r="Q206" s="130">
        <v>2000000000</v>
      </c>
      <c r="R206" s="130">
        <v>0</v>
      </c>
      <c r="S206" s="131">
        <v>0</v>
      </c>
      <c r="T206" s="131">
        <v>0</v>
      </c>
      <c r="U206" s="131">
        <v>0</v>
      </c>
      <c r="V206" s="132"/>
      <c r="W206" s="133"/>
      <c r="X206" s="129"/>
      <c r="Y206" s="135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</row>
    <row r="207" spans="1:45" s="137" customFormat="1" ht="60" x14ac:dyDescent="0.25">
      <c r="A207" s="125"/>
      <c r="B207" s="126"/>
      <c r="C207" s="160"/>
      <c r="D207" s="161"/>
      <c r="E207" s="127"/>
      <c r="F207" s="508" t="s">
        <v>1597</v>
      </c>
      <c r="G207" s="128"/>
      <c r="H207" s="128"/>
      <c r="I207" s="128"/>
      <c r="J207" s="128"/>
      <c r="K207" s="469" t="s">
        <v>1712</v>
      </c>
      <c r="L207" s="184"/>
      <c r="M207" s="129"/>
      <c r="N207" s="129"/>
      <c r="O207" s="513"/>
      <c r="P207" s="469" t="s">
        <v>1768</v>
      </c>
      <c r="Q207" s="514"/>
      <c r="R207" s="130"/>
      <c r="S207" s="131"/>
      <c r="T207" s="131"/>
      <c r="U207" s="183">
        <v>600000000</v>
      </c>
      <c r="V207" s="132"/>
      <c r="W207" s="133"/>
      <c r="X207" s="20" t="s">
        <v>1550</v>
      </c>
      <c r="Y207" s="135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</row>
    <row r="208" spans="1:45" s="137" customFormat="1" ht="90" x14ac:dyDescent="0.25">
      <c r="A208" s="125"/>
      <c r="B208" s="126"/>
      <c r="C208" s="160"/>
      <c r="D208" s="161"/>
      <c r="E208" s="127"/>
      <c r="F208" s="508" t="s">
        <v>1598</v>
      </c>
      <c r="G208" s="128"/>
      <c r="H208" s="128"/>
      <c r="I208" s="128"/>
      <c r="J208" s="128"/>
      <c r="K208" s="469" t="s">
        <v>1713</v>
      </c>
      <c r="L208" s="184"/>
      <c r="M208" s="129"/>
      <c r="N208" s="129"/>
      <c r="O208" s="513"/>
      <c r="P208" s="469" t="s">
        <v>1769</v>
      </c>
      <c r="Q208" s="514"/>
      <c r="R208" s="130"/>
      <c r="S208" s="131"/>
      <c r="T208" s="131"/>
      <c r="U208" s="183">
        <v>60000000</v>
      </c>
      <c r="V208" s="132"/>
      <c r="W208" s="133"/>
      <c r="X208" s="20" t="s">
        <v>1550</v>
      </c>
      <c r="Y208" s="135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</row>
    <row r="209" spans="1:45" s="137" customFormat="1" ht="90" x14ac:dyDescent="0.25">
      <c r="A209" s="125"/>
      <c r="B209" s="126"/>
      <c r="C209" s="160"/>
      <c r="D209" s="161"/>
      <c r="E209" s="127"/>
      <c r="F209" s="508" t="s">
        <v>1599</v>
      </c>
      <c r="G209" s="128"/>
      <c r="H209" s="128"/>
      <c r="I209" s="128"/>
      <c r="J209" s="128"/>
      <c r="K209" s="469" t="s">
        <v>1714</v>
      </c>
      <c r="L209" s="184"/>
      <c r="M209" s="129"/>
      <c r="N209" s="129"/>
      <c r="O209" s="513"/>
      <c r="P209" s="469" t="s">
        <v>1770</v>
      </c>
      <c r="Q209" s="514"/>
      <c r="R209" s="130"/>
      <c r="S209" s="131"/>
      <c r="T209" s="131"/>
      <c r="U209" s="183">
        <v>279000000</v>
      </c>
      <c r="V209" s="132"/>
      <c r="W209" s="133"/>
      <c r="X209" s="20" t="s">
        <v>1550</v>
      </c>
      <c r="Y209" s="135"/>
      <c r="Z209" s="136"/>
      <c r="AA209" s="136"/>
      <c r="AB209" s="136"/>
      <c r="AC209" s="136"/>
      <c r="AD209" s="136"/>
      <c r="AE209" s="136"/>
      <c r="AF209" s="136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</row>
    <row r="210" spans="1:45" s="137" customFormat="1" ht="120" x14ac:dyDescent="0.25">
      <c r="A210" s="125"/>
      <c r="B210" s="126"/>
      <c r="C210" s="160"/>
      <c r="D210" s="161"/>
      <c r="E210" s="127"/>
      <c r="F210" s="508" t="s">
        <v>1600</v>
      </c>
      <c r="G210" s="128"/>
      <c r="H210" s="128"/>
      <c r="I210" s="128"/>
      <c r="J210" s="128"/>
      <c r="K210" s="469" t="s">
        <v>1715</v>
      </c>
      <c r="L210" s="184"/>
      <c r="M210" s="129"/>
      <c r="N210" s="129"/>
      <c r="O210" s="513"/>
      <c r="P210" s="469" t="s">
        <v>1771</v>
      </c>
      <c r="Q210" s="514"/>
      <c r="R210" s="130"/>
      <c r="S210" s="131"/>
      <c r="T210" s="131"/>
      <c r="U210" s="183">
        <v>66000000</v>
      </c>
      <c r="V210" s="132"/>
      <c r="W210" s="133"/>
      <c r="X210" s="20" t="s">
        <v>1550</v>
      </c>
      <c r="Y210" s="135"/>
      <c r="Z210" s="136"/>
      <c r="AA210" s="136"/>
      <c r="AB210" s="136"/>
      <c r="AC210" s="136"/>
      <c r="AD210" s="136"/>
      <c r="AE210" s="136"/>
      <c r="AF210" s="136"/>
      <c r="AG210" s="136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</row>
    <row r="211" spans="1:45" s="137" customFormat="1" ht="60" x14ac:dyDescent="0.25">
      <c r="A211" s="125"/>
      <c r="B211" s="126"/>
      <c r="C211" s="160"/>
      <c r="D211" s="161"/>
      <c r="E211" s="127"/>
      <c r="F211" s="508" t="s">
        <v>1601</v>
      </c>
      <c r="G211" s="128"/>
      <c r="H211" s="128"/>
      <c r="I211" s="128"/>
      <c r="J211" s="128"/>
      <c r="K211" s="469" t="s">
        <v>1503</v>
      </c>
      <c r="L211" s="184"/>
      <c r="M211" s="129"/>
      <c r="N211" s="129"/>
      <c r="O211" s="513"/>
      <c r="P211" s="469"/>
      <c r="Q211" s="514"/>
      <c r="R211" s="130"/>
      <c r="S211" s="131"/>
      <c r="T211" s="131"/>
      <c r="U211" s="183">
        <v>150000000</v>
      </c>
      <c r="V211" s="132"/>
      <c r="W211" s="133"/>
      <c r="X211" s="20" t="s">
        <v>1550</v>
      </c>
      <c r="Y211" s="135"/>
      <c r="Z211" s="136"/>
      <c r="AA211" s="136"/>
      <c r="AB211" s="136"/>
      <c r="AC211" s="136"/>
      <c r="AD211" s="136"/>
      <c r="AE211" s="136"/>
      <c r="AF211" s="136"/>
      <c r="AG211" s="136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</row>
    <row r="212" spans="1:45" s="137" customFormat="1" ht="120" x14ac:dyDescent="0.25">
      <c r="A212" s="125"/>
      <c r="B212" s="126"/>
      <c r="C212" s="160"/>
      <c r="D212" s="161"/>
      <c r="E212" s="127"/>
      <c r="F212" s="508" t="s">
        <v>1602</v>
      </c>
      <c r="G212" s="128"/>
      <c r="H212" s="128"/>
      <c r="I212" s="128"/>
      <c r="J212" s="128"/>
      <c r="K212" s="469" t="s">
        <v>1716</v>
      </c>
      <c r="L212" s="184"/>
      <c r="M212" s="129"/>
      <c r="N212" s="129"/>
      <c r="O212" s="513"/>
      <c r="P212" s="469" t="s">
        <v>1772</v>
      </c>
      <c r="Q212" s="514"/>
      <c r="R212" s="130"/>
      <c r="S212" s="131"/>
      <c r="T212" s="131"/>
      <c r="U212" s="183">
        <v>112500000</v>
      </c>
      <c r="V212" s="132"/>
      <c r="W212" s="133"/>
      <c r="X212" s="20" t="s">
        <v>1550</v>
      </c>
      <c r="Y212" s="135"/>
      <c r="Z212" s="136"/>
      <c r="AA212" s="136"/>
      <c r="AB212" s="136"/>
      <c r="AC212" s="136"/>
      <c r="AD212" s="136"/>
      <c r="AE212" s="136"/>
      <c r="AF212" s="136"/>
      <c r="AG212" s="136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</row>
    <row r="213" spans="1:45" s="137" customFormat="1" ht="75" x14ac:dyDescent="0.25">
      <c r="A213" s="125"/>
      <c r="B213" s="126"/>
      <c r="C213" s="160"/>
      <c r="D213" s="161"/>
      <c r="E213" s="127"/>
      <c r="F213" s="508" t="s">
        <v>1603</v>
      </c>
      <c r="G213" s="128"/>
      <c r="H213" s="128"/>
      <c r="I213" s="128"/>
      <c r="J213" s="128"/>
      <c r="K213" s="469" t="s">
        <v>1717</v>
      </c>
      <c r="L213" s="184"/>
      <c r="M213" s="129"/>
      <c r="N213" s="129"/>
      <c r="O213" s="513"/>
      <c r="P213" s="469"/>
      <c r="Q213" s="514"/>
      <c r="R213" s="130"/>
      <c r="S213" s="131"/>
      <c r="T213" s="131"/>
      <c r="U213" s="183">
        <v>279000000</v>
      </c>
      <c r="V213" s="132"/>
      <c r="W213" s="133"/>
      <c r="X213" s="20" t="s">
        <v>1550</v>
      </c>
      <c r="Y213" s="135"/>
      <c r="Z213" s="136"/>
      <c r="AA213" s="136"/>
      <c r="AB213" s="136"/>
      <c r="AC213" s="136"/>
      <c r="AD213" s="136"/>
      <c r="AE213" s="136"/>
      <c r="AF213" s="136"/>
      <c r="AG213" s="136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</row>
    <row r="214" spans="1:45" s="137" customFormat="1" ht="120" x14ac:dyDescent="0.25">
      <c r="A214" s="125"/>
      <c r="B214" s="126"/>
      <c r="C214" s="160"/>
      <c r="D214" s="161"/>
      <c r="E214" s="127"/>
      <c r="F214" s="508" t="s">
        <v>1604</v>
      </c>
      <c r="G214" s="128"/>
      <c r="H214" s="128"/>
      <c r="I214" s="128"/>
      <c r="J214" s="128"/>
      <c r="K214" s="469" t="s">
        <v>1718</v>
      </c>
      <c r="L214" s="184"/>
      <c r="M214" s="129"/>
      <c r="N214" s="129"/>
      <c r="O214" s="513"/>
      <c r="P214" s="469" t="s">
        <v>1773</v>
      </c>
      <c r="Q214" s="514"/>
      <c r="R214" s="130"/>
      <c r="S214" s="131"/>
      <c r="T214" s="131"/>
      <c r="U214" s="183">
        <v>167000000</v>
      </c>
      <c r="V214" s="132"/>
      <c r="W214" s="133"/>
      <c r="X214" s="20" t="s">
        <v>1550</v>
      </c>
      <c r="Y214" s="135"/>
      <c r="Z214" s="136"/>
      <c r="AA214" s="136"/>
      <c r="AB214" s="136"/>
      <c r="AC214" s="136"/>
      <c r="AD214" s="136"/>
      <c r="AE214" s="136"/>
      <c r="AF214" s="136"/>
      <c r="AG214" s="136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</row>
    <row r="215" spans="1:45" s="137" customFormat="1" ht="75" x14ac:dyDescent="0.25">
      <c r="A215" s="125"/>
      <c r="B215" s="126"/>
      <c r="C215" s="160"/>
      <c r="D215" s="161"/>
      <c r="E215" s="127"/>
      <c r="F215" s="508" t="s">
        <v>1605</v>
      </c>
      <c r="G215" s="128"/>
      <c r="H215" s="128"/>
      <c r="I215" s="128"/>
      <c r="J215" s="128"/>
      <c r="K215" s="469" t="s">
        <v>1719</v>
      </c>
      <c r="L215" s="184"/>
      <c r="M215" s="129"/>
      <c r="N215" s="129"/>
      <c r="O215" s="513"/>
      <c r="P215" s="469" t="s">
        <v>294</v>
      </c>
      <c r="Q215" s="514"/>
      <c r="R215" s="130"/>
      <c r="S215" s="131"/>
      <c r="T215" s="131"/>
      <c r="U215" s="183">
        <v>116000000</v>
      </c>
      <c r="V215" s="132"/>
      <c r="W215" s="133"/>
      <c r="X215" s="20" t="s">
        <v>1550</v>
      </c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</row>
    <row r="216" spans="1:45" s="137" customFormat="1" ht="90" x14ac:dyDescent="0.25">
      <c r="A216" s="125"/>
      <c r="B216" s="126"/>
      <c r="C216" s="160"/>
      <c r="D216" s="161"/>
      <c r="E216" s="127"/>
      <c r="F216" s="508" t="s">
        <v>1606</v>
      </c>
      <c r="G216" s="128"/>
      <c r="H216" s="128"/>
      <c r="I216" s="128"/>
      <c r="J216" s="128"/>
      <c r="K216" s="469" t="s">
        <v>1720</v>
      </c>
      <c r="L216" s="184"/>
      <c r="M216" s="129"/>
      <c r="N216" s="129"/>
      <c r="O216" s="513"/>
      <c r="P216" s="469" t="s">
        <v>227</v>
      </c>
      <c r="Q216" s="514"/>
      <c r="R216" s="130"/>
      <c r="S216" s="131"/>
      <c r="T216" s="131"/>
      <c r="U216" s="183">
        <v>262000000</v>
      </c>
      <c r="V216" s="132"/>
      <c r="W216" s="133"/>
      <c r="X216" s="20" t="s">
        <v>1550</v>
      </c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</row>
    <row r="217" spans="1:45" s="137" customFormat="1" ht="90" x14ac:dyDescent="0.25">
      <c r="A217" s="125"/>
      <c r="B217" s="126"/>
      <c r="C217" s="160"/>
      <c r="D217" s="161"/>
      <c r="E217" s="127"/>
      <c r="F217" s="508" t="s">
        <v>1607</v>
      </c>
      <c r="G217" s="128"/>
      <c r="H217" s="128"/>
      <c r="I217" s="128"/>
      <c r="J217" s="128"/>
      <c r="K217" s="469" t="s">
        <v>1721</v>
      </c>
      <c r="L217" s="184"/>
      <c r="M217" s="129"/>
      <c r="N217" s="129"/>
      <c r="O217" s="513"/>
      <c r="P217" s="469"/>
      <c r="Q217" s="514"/>
      <c r="R217" s="130"/>
      <c r="S217" s="131"/>
      <c r="T217" s="131"/>
      <c r="U217" s="183">
        <v>30000000</v>
      </c>
      <c r="V217" s="132"/>
      <c r="W217" s="133"/>
      <c r="X217" s="20" t="s">
        <v>1550</v>
      </c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</row>
    <row r="218" spans="1:45" s="137" customFormat="1" ht="45" x14ac:dyDescent="0.25">
      <c r="A218" s="125"/>
      <c r="B218" s="126"/>
      <c r="C218" s="160"/>
      <c r="D218" s="161"/>
      <c r="E218" s="127"/>
      <c r="F218" s="508" t="s">
        <v>1628</v>
      </c>
      <c r="G218" s="128"/>
      <c r="H218" s="128"/>
      <c r="I218" s="128"/>
      <c r="J218" s="128"/>
      <c r="K218" s="469" t="s">
        <v>1722</v>
      </c>
      <c r="L218" s="184"/>
      <c r="M218" s="129"/>
      <c r="N218" s="129"/>
      <c r="O218" s="513"/>
      <c r="P218" s="469" t="s">
        <v>1774</v>
      </c>
      <c r="Q218" s="514"/>
      <c r="R218" s="130"/>
      <c r="S218" s="131"/>
      <c r="T218" s="131"/>
      <c r="U218" s="183">
        <v>168000000</v>
      </c>
      <c r="V218" s="132"/>
      <c r="W218" s="133"/>
      <c r="X218" s="20" t="s">
        <v>1550</v>
      </c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</row>
    <row r="219" spans="1:45" s="137" customFormat="1" ht="75" x14ac:dyDescent="0.25">
      <c r="A219" s="125"/>
      <c r="B219" s="126"/>
      <c r="C219" s="160"/>
      <c r="D219" s="161"/>
      <c r="E219" s="127"/>
      <c r="F219" s="508" t="s">
        <v>1608</v>
      </c>
      <c r="G219" s="128"/>
      <c r="H219" s="128"/>
      <c r="I219" s="128"/>
      <c r="J219" s="128"/>
      <c r="K219" s="469" t="s">
        <v>1723</v>
      </c>
      <c r="L219" s="184"/>
      <c r="M219" s="129"/>
      <c r="N219" s="129"/>
      <c r="O219" s="513"/>
      <c r="P219" s="469" t="s">
        <v>1775</v>
      </c>
      <c r="Q219" s="514"/>
      <c r="R219" s="130"/>
      <c r="S219" s="131"/>
      <c r="T219" s="131"/>
      <c r="U219" s="183">
        <v>270000000</v>
      </c>
      <c r="V219" s="132"/>
      <c r="W219" s="133"/>
      <c r="X219" s="20" t="s">
        <v>1550</v>
      </c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</row>
    <row r="220" spans="1:45" s="137" customFormat="1" ht="75" x14ac:dyDescent="0.25">
      <c r="A220" s="125"/>
      <c r="B220" s="126"/>
      <c r="C220" s="160"/>
      <c r="D220" s="161"/>
      <c r="E220" s="127"/>
      <c r="F220" s="508" t="s">
        <v>1629</v>
      </c>
      <c r="G220" s="128"/>
      <c r="H220" s="128"/>
      <c r="I220" s="128"/>
      <c r="J220" s="128"/>
      <c r="K220" s="469" t="s">
        <v>1724</v>
      </c>
      <c r="L220" s="184"/>
      <c r="M220" s="129"/>
      <c r="N220" s="129"/>
      <c r="O220" s="513"/>
      <c r="P220" s="469" t="s">
        <v>227</v>
      </c>
      <c r="Q220" s="514"/>
      <c r="R220" s="130"/>
      <c r="S220" s="131"/>
      <c r="T220" s="131"/>
      <c r="U220" s="183">
        <v>500000000</v>
      </c>
      <c r="V220" s="132"/>
      <c r="W220" s="133"/>
      <c r="X220" s="20" t="s">
        <v>1550</v>
      </c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</row>
    <row r="221" spans="1:45" s="137" customFormat="1" ht="75" x14ac:dyDescent="0.25">
      <c r="A221" s="125"/>
      <c r="B221" s="126"/>
      <c r="C221" s="160"/>
      <c r="D221" s="161"/>
      <c r="E221" s="127"/>
      <c r="F221" s="508" t="s">
        <v>1609</v>
      </c>
      <c r="G221" s="128"/>
      <c r="H221" s="128"/>
      <c r="I221" s="128"/>
      <c r="J221" s="128"/>
      <c r="K221" s="469" t="s">
        <v>1725</v>
      </c>
      <c r="L221" s="184"/>
      <c r="M221" s="129"/>
      <c r="N221" s="129"/>
      <c r="O221" s="513"/>
      <c r="P221" s="469" t="s">
        <v>405</v>
      </c>
      <c r="Q221" s="514"/>
      <c r="R221" s="130"/>
      <c r="S221" s="131"/>
      <c r="T221" s="131"/>
      <c r="U221" s="183">
        <v>70000000</v>
      </c>
      <c r="V221" s="132"/>
      <c r="W221" s="133"/>
      <c r="X221" s="20" t="s">
        <v>1550</v>
      </c>
      <c r="Y221" s="135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</row>
    <row r="222" spans="1:45" s="137" customFormat="1" ht="75" x14ac:dyDescent="0.25">
      <c r="A222" s="125"/>
      <c r="B222" s="126"/>
      <c r="C222" s="160"/>
      <c r="D222" s="161"/>
      <c r="E222" s="127"/>
      <c r="F222" s="508" t="s">
        <v>1610</v>
      </c>
      <c r="G222" s="128"/>
      <c r="H222" s="128"/>
      <c r="I222" s="128"/>
      <c r="J222" s="128"/>
      <c r="K222" s="469" t="s">
        <v>1726</v>
      </c>
      <c r="L222" s="184"/>
      <c r="M222" s="129"/>
      <c r="N222" s="129"/>
      <c r="O222" s="513"/>
      <c r="P222" s="469" t="s">
        <v>1776</v>
      </c>
      <c r="Q222" s="514"/>
      <c r="R222" s="130"/>
      <c r="S222" s="131"/>
      <c r="T222" s="131"/>
      <c r="U222" s="183">
        <v>100000000</v>
      </c>
      <c r="V222" s="132"/>
      <c r="W222" s="133"/>
      <c r="X222" s="20" t="s">
        <v>1550</v>
      </c>
      <c r="Y222" s="135"/>
      <c r="Z222" s="136"/>
      <c r="AA222" s="136"/>
      <c r="AB222" s="136"/>
      <c r="AC222" s="136"/>
      <c r="AD222" s="136"/>
      <c r="AE222" s="136"/>
      <c r="AF222" s="136"/>
      <c r="AG222" s="136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</row>
    <row r="223" spans="1:45" s="137" customFormat="1" ht="75" x14ac:dyDescent="0.25">
      <c r="A223" s="125"/>
      <c r="B223" s="126"/>
      <c r="C223" s="160"/>
      <c r="D223" s="161"/>
      <c r="E223" s="127"/>
      <c r="F223" s="508" t="s">
        <v>1611</v>
      </c>
      <c r="G223" s="128"/>
      <c r="H223" s="128"/>
      <c r="I223" s="128"/>
      <c r="J223" s="128"/>
      <c r="K223" s="469" t="s">
        <v>1727</v>
      </c>
      <c r="L223" s="184"/>
      <c r="M223" s="129"/>
      <c r="N223" s="129"/>
      <c r="O223" s="513"/>
      <c r="P223" s="469" t="s">
        <v>1539</v>
      </c>
      <c r="Q223" s="514"/>
      <c r="R223" s="130"/>
      <c r="S223" s="131"/>
      <c r="T223" s="131"/>
      <c r="U223" s="183">
        <v>90000000</v>
      </c>
      <c r="V223" s="132"/>
      <c r="W223" s="133"/>
      <c r="X223" s="20" t="s">
        <v>1550</v>
      </c>
      <c r="Y223" s="135"/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</row>
    <row r="224" spans="1:45" s="137" customFormat="1" ht="90" x14ac:dyDescent="0.25">
      <c r="A224" s="125"/>
      <c r="B224" s="126"/>
      <c r="C224" s="160"/>
      <c r="D224" s="161"/>
      <c r="E224" s="127"/>
      <c r="F224" s="508" t="s">
        <v>1612</v>
      </c>
      <c r="G224" s="128"/>
      <c r="H224" s="128"/>
      <c r="I224" s="128"/>
      <c r="J224" s="128"/>
      <c r="K224" s="469" t="s">
        <v>1728</v>
      </c>
      <c r="L224" s="184"/>
      <c r="M224" s="129"/>
      <c r="N224" s="129"/>
      <c r="O224" s="513"/>
      <c r="P224" s="469" t="s">
        <v>1777</v>
      </c>
      <c r="Q224" s="514"/>
      <c r="R224" s="130"/>
      <c r="S224" s="131"/>
      <c r="T224" s="131"/>
      <c r="U224" s="183">
        <v>63000000</v>
      </c>
      <c r="V224" s="132"/>
      <c r="W224" s="133"/>
      <c r="X224" s="20" t="s">
        <v>1550</v>
      </c>
      <c r="Y224" s="135"/>
      <c r="Z224" s="136"/>
      <c r="AA224" s="136"/>
      <c r="AB224" s="136"/>
      <c r="AC224" s="136"/>
      <c r="AD224" s="136"/>
      <c r="AE224" s="136"/>
      <c r="AF224" s="136"/>
      <c r="AG224" s="136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</row>
    <row r="225" spans="1:45" s="137" customFormat="1" ht="75" x14ac:dyDescent="0.25">
      <c r="A225" s="125"/>
      <c r="B225" s="126"/>
      <c r="C225" s="160"/>
      <c r="D225" s="161"/>
      <c r="E225" s="127"/>
      <c r="F225" s="508" t="s">
        <v>1613</v>
      </c>
      <c r="G225" s="128"/>
      <c r="H225" s="128"/>
      <c r="I225" s="128"/>
      <c r="J225" s="128"/>
      <c r="K225" s="469" t="s">
        <v>1487</v>
      </c>
      <c r="L225" s="184"/>
      <c r="M225" s="129"/>
      <c r="N225" s="129"/>
      <c r="O225" s="513"/>
      <c r="P225" s="469" t="s">
        <v>1778</v>
      </c>
      <c r="Q225" s="514"/>
      <c r="R225" s="130"/>
      <c r="S225" s="131"/>
      <c r="T225" s="131"/>
      <c r="U225" s="183">
        <v>27000000</v>
      </c>
      <c r="V225" s="132"/>
      <c r="W225" s="133"/>
      <c r="X225" s="20" t="s">
        <v>1550</v>
      </c>
      <c r="Y225" s="135"/>
      <c r="Z225" s="136"/>
      <c r="AA225" s="136"/>
      <c r="AB225" s="136"/>
      <c r="AC225" s="136"/>
      <c r="AD225" s="136"/>
      <c r="AE225" s="136"/>
      <c r="AF225" s="136"/>
      <c r="AG225" s="136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</row>
    <row r="226" spans="1:45" s="137" customFormat="1" ht="75" x14ac:dyDescent="0.25">
      <c r="A226" s="125"/>
      <c r="B226" s="126"/>
      <c r="C226" s="160"/>
      <c r="D226" s="161"/>
      <c r="E226" s="127"/>
      <c r="F226" s="508" t="s">
        <v>1614</v>
      </c>
      <c r="G226" s="128"/>
      <c r="H226" s="128"/>
      <c r="I226" s="128"/>
      <c r="J226" s="128"/>
      <c r="K226" s="469" t="s">
        <v>1729</v>
      </c>
      <c r="L226" s="184"/>
      <c r="M226" s="129"/>
      <c r="N226" s="129"/>
      <c r="O226" s="513"/>
      <c r="P226" s="469" t="s">
        <v>1779</v>
      </c>
      <c r="Q226" s="514"/>
      <c r="R226" s="130"/>
      <c r="S226" s="131"/>
      <c r="T226" s="131"/>
      <c r="U226" s="183">
        <v>59000000</v>
      </c>
      <c r="V226" s="132"/>
      <c r="W226" s="133"/>
      <c r="X226" s="20" t="s">
        <v>1550</v>
      </c>
      <c r="Y226" s="135"/>
      <c r="Z226" s="136"/>
      <c r="AA226" s="136"/>
      <c r="AB226" s="136"/>
      <c r="AC226" s="136"/>
      <c r="AD226" s="136"/>
      <c r="AE226" s="136"/>
      <c r="AF226" s="136"/>
      <c r="AG226" s="136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</row>
    <row r="227" spans="1:45" s="137" customFormat="1" ht="135" x14ac:dyDescent="0.25">
      <c r="A227" s="125"/>
      <c r="B227" s="126"/>
      <c r="C227" s="160"/>
      <c r="D227" s="161"/>
      <c r="E227" s="127"/>
      <c r="F227" s="508" t="s">
        <v>1615</v>
      </c>
      <c r="G227" s="128"/>
      <c r="H227" s="128"/>
      <c r="I227" s="128"/>
      <c r="J227" s="128"/>
      <c r="K227" s="469" t="s">
        <v>1730</v>
      </c>
      <c r="L227" s="184"/>
      <c r="M227" s="129"/>
      <c r="N227" s="129"/>
      <c r="O227" s="513"/>
      <c r="P227" s="469" t="s">
        <v>1780</v>
      </c>
      <c r="Q227" s="514"/>
      <c r="R227" s="130"/>
      <c r="S227" s="131"/>
      <c r="T227" s="131"/>
      <c r="U227" s="183">
        <v>359000000</v>
      </c>
      <c r="V227" s="132"/>
      <c r="W227" s="133"/>
      <c r="X227" s="20" t="s">
        <v>1550</v>
      </c>
      <c r="Y227" s="135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</row>
    <row r="228" spans="1:45" s="137" customFormat="1" ht="60" x14ac:dyDescent="0.25">
      <c r="A228" s="125"/>
      <c r="B228" s="126"/>
      <c r="C228" s="160"/>
      <c r="D228" s="161"/>
      <c r="E228" s="127"/>
      <c r="F228" s="508" t="s">
        <v>1616</v>
      </c>
      <c r="G228" s="128"/>
      <c r="H228" s="128"/>
      <c r="I228" s="128"/>
      <c r="J228" s="128"/>
      <c r="K228" s="469" t="s">
        <v>1663</v>
      </c>
      <c r="L228" s="184"/>
      <c r="M228" s="129"/>
      <c r="N228" s="129"/>
      <c r="O228" s="513"/>
      <c r="P228" s="469" t="s">
        <v>227</v>
      </c>
      <c r="Q228" s="514"/>
      <c r="R228" s="130"/>
      <c r="S228" s="131"/>
      <c r="T228" s="131"/>
      <c r="U228" s="183">
        <v>263000000</v>
      </c>
      <c r="V228" s="132"/>
      <c r="W228" s="133"/>
      <c r="X228" s="20" t="s">
        <v>1550</v>
      </c>
      <c r="Y228" s="135"/>
      <c r="Z228" s="136"/>
      <c r="AA228" s="136"/>
      <c r="AB228" s="136"/>
      <c r="AC228" s="136"/>
      <c r="AD228" s="136"/>
      <c r="AE228" s="136"/>
      <c r="AF228" s="136"/>
      <c r="AG228" s="136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</row>
    <row r="229" spans="1:45" s="137" customFormat="1" ht="60" x14ac:dyDescent="0.25">
      <c r="A229" s="125"/>
      <c r="B229" s="126"/>
      <c r="C229" s="160"/>
      <c r="D229" s="161"/>
      <c r="E229" s="127"/>
      <c r="F229" s="508" t="s">
        <v>1617</v>
      </c>
      <c r="G229" s="128"/>
      <c r="H229" s="128"/>
      <c r="I229" s="128"/>
      <c r="J229" s="128"/>
      <c r="K229" s="469" t="s">
        <v>1488</v>
      </c>
      <c r="L229" s="184"/>
      <c r="M229" s="129"/>
      <c r="N229" s="129"/>
      <c r="O229" s="513"/>
      <c r="P229" s="469" t="s">
        <v>1781</v>
      </c>
      <c r="Q229" s="514"/>
      <c r="R229" s="130"/>
      <c r="S229" s="131"/>
      <c r="T229" s="131"/>
      <c r="U229" s="183">
        <v>224000000</v>
      </c>
      <c r="V229" s="132"/>
      <c r="W229" s="133"/>
      <c r="X229" s="20" t="s">
        <v>1550</v>
      </c>
      <c r="Y229" s="135"/>
      <c r="Z229" s="136"/>
      <c r="AA229" s="136"/>
      <c r="AB229" s="136"/>
      <c r="AC229" s="136"/>
      <c r="AD229" s="136"/>
      <c r="AE229" s="136"/>
      <c r="AF229" s="136"/>
      <c r="AG229" s="136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</row>
    <row r="230" spans="1:45" s="137" customFormat="1" ht="60" x14ac:dyDescent="0.25">
      <c r="A230" s="125"/>
      <c r="B230" s="126"/>
      <c r="C230" s="160"/>
      <c r="D230" s="161"/>
      <c r="E230" s="127"/>
      <c r="F230" s="508" t="s">
        <v>1618</v>
      </c>
      <c r="G230" s="128"/>
      <c r="H230" s="128"/>
      <c r="I230" s="128"/>
      <c r="J230" s="128"/>
      <c r="K230" s="469" t="s">
        <v>1731</v>
      </c>
      <c r="L230" s="184"/>
      <c r="M230" s="129"/>
      <c r="N230" s="129"/>
      <c r="O230" s="513"/>
      <c r="P230" s="469" t="s">
        <v>294</v>
      </c>
      <c r="Q230" s="514"/>
      <c r="R230" s="130"/>
      <c r="S230" s="131"/>
      <c r="T230" s="131"/>
      <c r="U230" s="183">
        <v>112000000</v>
      </c>
      <c r="V230" s="132"/>
      <c r="W230" s="133"/>
      <c r="X230" s="20" t="s">
        <v>1550</v>
      </c>
      <c r="Y230" s="135"/>
      <c r="Z230" s="136"/>
      <c r="AA230" s="136"/>
      <c r="AB230" s="136"/>
      <c r="AC230" s="136"/>
      <c r="AD230" s="136"/>
      <c r="AE230" s="136"/>
      <c r="AF230" s="136"/>
      <c r="AG230" s="136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</row>
    <row r="231" spans="1:45" s="137" customFormat="1" ht="60" x14ac:dyDescent="0.25">
      <c r="A231" s="125"/>
      <c r="B231" s="126"/>
      <c r="C231" s="160"/>
      <c r="D231" s="161"/>
      <c r="E231" s="127"/>
      <c r="F231" s="508" t="s">
        <v>1619</v>
      </c>
      <c r="G231" s="128"/>
      <c r="H231" s="128"/>
      <c r="I231" s="128"/>
      <c r="J231" s="128"/>
      <c r="K231" s="469" t="s">
        <v>1488</v>
      </c>
      <c r="L231" s="184"/>
      <c r="M231" s="129"/>
      <c r="N231" s="129"/>
      <c r="O231" s="513"/>
      <c r="P231" s="469" t="s">
        <v>294</v>
      </c>
      <c r="Q231" s="514"/>
      <c r="R231" s="130"/>
      <c r="S231" s="131"/>
      <c r="T231" s="131"/>
      <c r="U231" s="183">
        <v>112000000</v>
      </c>
      <c r="V231" s="132"/>
      <c r="W231" s="133"/>
      <c r="X231" s="20" t="s">
        <v>1550</v>
      </c>
      <c r="Y231" s="135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</row>
    <row r="232" spans="1:45" s="137" customFormat="1" ht="60" x14ac:dyDescent="0.25">
      <c r="A232" s="125"/>
      <c r="B232" s="126"/>
      <c r="C232" s="160"/>
      <c r="D232" s="161"/>
      <c r="E232" s="127"/>
      <c r="F232" s="508" t="s">
        <v>1630</v>
      </c>
      <c r="G232" s="128"/>
      <c r="H232" s="128"/>
      <c r="I232" s="128"/>
      <c r="J232" s="128"/>
      <c r="K232" s="469" t="s">
        <v>1488</v>
      </c>
      <c r="L232" s="184"/>
      <c r="M232" s="129"/>
      <c r="N232" s="129"/>
      <c r="O232" s="513"/>
      <c r="P232" s="469" t="s">
        <v>294</v>
      </c>
      <c r="Q232" s="514"/>
      <c r="R232" s="130"/>
      <c r="S232" s="131"/>
      <c r="T232" s="131"/>
      <c r="U232" s="183">
        <v>350000000</v>
      </c>
      <c r="V232" s="132"/>
      <c r="W232" s="133"/>
      <c r="X232" s="20" t="s">
        <v>1550</v>
      </c>
      <c r="Y232" s="135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</row>
    <row r="233" spans="1:45" s="137" customFormat="1" ht="75" x14ac:dyDescent="0.25">
      <c r="A233" s="125"/>
      <c r="B233" s="126"/>
      <c r="C233" s="160"/>
      <c r="D233" s="161"/>
      <c r="E233" s="127"/>
      <c r="F233" s="508" t="s">
        <v>1620</v>
      </c>
      <c r="G233" s="128"/>
      <c r="H233" s="128"/>
      <c r="I233" s="128"/>
      <c r="J233" s="128"/>
      <c r="K233" s="469" t="s">
        <v>1732</v>
      </c>
      <c r="L233" s="184"/>
      <c r="M233" s="129"/>
      <c r="N233" s="129"/>
      <c r="O233" s="513"/>
      <c r="P233" s="469" t="s">
        <v>294</v>
      </c>
      <c r="Q233" s="514"/>
      <c r="R233" s="130"/>
      <c r="S233" s="131"/>
      <c r="T233" s="131"/>
      <c r="U233" s="183">
        <v>224000000</v>
      </c>
      <c r="V233" s="132"/>
      <c r="W233" s="133"/>
      <c r="X233" s="20" t="s">
        <v>1550</v>
      </c>
      <c r="Y233" s="135"/>
      <c r="Z233" s="136"/>
      <c r="AA233" s="136"/>
      <c r="AB233" s="136"/>
      <c r="AC233" s="136"/>
      <c r="AD233" s="136"/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</row>
    <row r="234" spans="1:45" s="137" customFormat="1" ht="75" x14ac:dyDescent="0.25">
      <c r="A234" s="125"/>
      <c r="B234" s="126"/>
      <c r="C234" s="160"/>
      <c r="D234" s="161"/>
      <c r="E234" s="127"/>
      <c r="F234" s="508" t="s">
        <v>1631</v>
      </c>
      <c r="G234" s="128"/>
      <c r="H234" s="128"/>
      <c r="I234" s="128"/>
      <c r="J234" s="128"/>
      <c r="K234" s="469" t="s">
        <v>1733</v>
      </c>
      <c r="L234" s="184"/>
      <c r="M234" s="129"/>
      <c r="N234" s="129"/>
      <c r="O234" s="513"/>
      <c r="P234" s="469" t="s">
        <v>1539</v>
      </c>
      <c r="Q234" s="514"/>
      <c r="R234" s="130"/>
      <c r="S234" s="131"/>
      <c r="T234" s="131"/>
      <c r="U234" s="183">
        <v>350000000</v>
      </c>
      <c r="V234" s="132"/>
      <c r="W234" s="133"/>
      <c r="X234" s="20" t="s">
        <v>1550</v>
      </c>
      <c r="Y234" s="135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</row>
    <row r="235" spans="1:45" s="137" customFormat="1" ht="75" x14ac:dyDescent="0.25">
      <c r="A235" s="125"/>
      <c r="B235" s="126"/>
      <c r="C235" s="160"/>
      <c r="D235" s="161"/>
      <c r="E235" s="127"/>
      <c r="F235" s="508" t="s">
        <v>1632</v>
      </c>
      <c r="G235" s="128"/>
      <c r="H235" s="128"/>
      <c r="I235" s="128"/>
      <c r="J235" s="128"/>
      <c r="K235" s="469" t="s">
        <v>1734</v>
      </c>
      <c r="L235" s="184"/>
      <c r="M235" s="129"/>
      <c r="N235" s="129"/>
      <c r="O235" s="513"/>
      <c r="P235" s="469" t="s">
        <v>294</v>
      </c>
      <c r="Q235" s="514"/>
      <c r="R235" s="130"/>
      <c r="S235" s="131"/>
      <c r="T235" s="131"/>
      <c r="U235" s="183">
        <v>350000000</v>
      </c>
      <c r="V235" s="132"/>
      <c r="W235" s="133"/>
      <c r="X235" s="20" t="s">
        <v>1550</v>
      </c>
      <c r="Y235" s="135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</row>
    <row r="236" spans="1:45" s="137" customFormat="1" ht="60" x14ac:dyDescent="0.25">
      <c r="A236" s="125"/>
      <c r="B236" s="126"/>
      <c r="C236" s="160"/>
      <c r="D236" s="161"/>
      <c r="E236" s="127"/>
      <c r="F236" s="508" t="s">
        <v>1621</v>
      </c>
      <c r="G236" s="128"/>
      <c r="H236" s="128"/>
      <c r="I236" s="128"/>
      <c r="J236" s="128"/>
      <c r="K236" s="469" t="s">
        <v>1472</v>
      </c>
      <c r="L236" s="184"/>
      <c r="M236" s="129"/>
      <c r="N236" s="129"/>
      <c r="O236" s="513"/>
      <c r="P236" s="469" t="s">
        <v>1539</v>
      </c>
      <c r="Q236" s="514"/>
      <c r="R236" s="130"/>
      <c r="S236" s="131"/>
      <c r="T236" s="131"/>
      <c r="U236" s="183">
        <v>90000000</v>
      </c>
      <c r="V236" s="132"/>
      <c r="W236" s="133"/>
      <c r="X236" s="20" t="s">
        <v>1550</v>
      </c>
      <c r="Y236" s="135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</row>
    <row r="237" spans="1:45" s="137" customFormat="1" ht="75" x14ac:dyDescent="0.25">
      <c r="A237" s="125"/>
      <c r="B237" s="126"/>
      <c r="C237" s="160"/>
      <c r="D237" s="161"/>
      <c r="E237" s="127"/>
      <c r="F237" s="508" t="s">
        <v>1622</v>
      </c>
      <c r="G237" s="128"/>
      <c r="H237" s="128"/>
      <c r="I237" s="128"/>
      <c r="J237" s="128"/>
      <c r="K237" s="469" t="s">
        <v>1735</v>
      </c>
      <c r="L237" s="184"/>
      <c r="M237" s="129"/>
      <c r="N237" s="129"/>
      <c r="O237" s="513"/>
      <c r="P237" s="469" t="s">
        <v>1534</v>
      </c>
      <c r="Q237" s="514"/>
      <c r="R237" s="130"/>
      <c r="S237" s="131"/>
      <c r="T237" s="131"/>
      <c r="U237" s="183">
        <v>112500000</v>
      </c>
      <c r="V237" s="132"/>
      <c r="W237" s="133"/>
      <c r="X237" s="20" t="s">
        <v>1550</v>
      </c>
      <c r="Y237" s="135"/>
      <c r="Z237" s="136"/>
      <c r="AA237" s="136"/>
      <c r="AB237" s="136"/>
      <c r="AC237" s="136"/>
      <c r="AD237" s="136"/>
      <c r="AE237" s="136"/>
      <c r="AF237" s="136"/>
      <c r="AG237" s="136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</row>
    <row r="238" spans="1:45" s="137" customFormat="1" ht="75" x14ac:dyDescent="0.25">
      <c r="A238" s="125"/>
      <c r="B238" s="126"/>
      <c r="C238" s="160"/>
      <c r="D238" s="161"/>
      <c r="E238" s="127"/>
      <c r="F238" s="508" t="s">
        <v>1636</v>
      </c>
      <c r="G238" s="128"/>
      <c r="H238" s="128"/>
      <c r="I238" s="128"/>
      <c r="J238" s="128"/>
      <c r="K238" s="469" t="s">
        <v>1736</v>
      </c>
      <c r="L238" s="184"/>
      <c r="M238" s="129"/>
      <c r="N238" s="129"/>
      <c r="O238" s="513"/>
      <c r="P238" s="469" t="s">
        <v>1769</v>
      </c>
      <c r="Q238" s="514"/>
      <c r="R238" s="130"/>
      <c r="S238" s="131"/>
      <c r="T238" s="131"/>
      <c r="U238" s="183">
        <v>100000000</v>
      </c>
      <c r="V238" s="132"/>
      <c r="W238" s="133"/>
      <c r="X238" s="20" t="s">
        <v>1550</v>
      </c>
      <c r="Y238" s="135"/>
      <c r="Z238" s="136"/>
      <c r="AA238" s="136"/>
      <c r="AB238" s="136"/>
      <c r="AC238" s="136"/>
      <c r="AD238" s="136"/>
      <c r="AE238" s="136"/>
      <c r="AF238" s="136"/>
      <c r="AG238" s="136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</row>
    <row r="239" spans="1:45" s="137" customFormat="1" ht="45" x14ac:dyDescent="0.25">
      <c r="A239" s="125"/>
      <c r="B239" s="126"/>
      <c r="C239" s="160"/>
      <c r="D239" s="161"/>
      <c r="E239" s="127"/>
      <c r="F239" s="508" t="s">
        <v>1623</v>
      </c>
      <c r="G239" s="128"/>
      <c r="H239" s="128"/>
      <c r="I239" s="128"/>
      <c r="J239" s="128"/>
      <c r="K239" s="469" t="s">
        <v>1737</v>
      </c>
      <c r="L239" s="184"/>
      <c r="M239" s="129"/>
      <c r="N239" s="129"/>
      <c r="O239" s="513"/>
      <c r="P239" s="469" t="s">
        <v>1782</v>
      </c>
      <c r="Q239" s="514"/>
      <c r="R239" s="130"/>
      <c r="S239" s="131"/>
      <c r="T239" s="131"/>
      <c r="U239" s="183">
        <v>216000000</v>
      </c>
      <c r="V239" s="132"/>
      <c r="W239" s="133"/>
      <c r="X239" s="20" t="s">
        <v>1550</v>
      </c>
      <c r="Y239" s="135"/>
      <c r="Z239" s="136"/>
      <c r="AA239" s="136"/>
      <c r="AB239" s="136"/>
      <c r="AC239" s="136"/>
      <c r="AD239" s="136"/>
      <c r="AE239" s="136"/>
      <c r="AF239" s="136"/>
      <c r="AG239" s="136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</row>
    <row r="240" spans="1:45" s="137" customFormat="1" ht="90" x14ac:dyDescent="0.25">
      <c r="A240" s="125"/>
      <c r="B240" s="126"/>
      <c r="C240" s="160"/>
      <c r="D240" s="161"/>
      <c r="E240" s="127"/>
      <c r="F240" s="508" t="s">
        <v>1643</v>
      </c>
      <c r="G240" s="128"/>
      <c r="H240" s="128"/>
      <c r="I240" s="128"/>
      <c r="J240" s="128"/>
      <c r="K240" s="469" t="s">
        <v>1738</v>
      </c>
      <c r="L240" s="184"/>
      <c r="M240" s="129"/>
      <c r="N240" s="129"/>
      <c r="O240" s="513"/>
      <c r="P240" s="469" t="s">
        <v>1539</v>
      </c>
      <c r="Q240" s="514"/>
      <c r="R240" s="130"/>
      <c r="S240" s="131"/>
      <c r="T240" s="131"/>
      <c r="U240" s="183">
        <v>302000000</v>
      </c>
      <c r="V240" s="132"/>
      <c r="W240" s="133"/>
      <c r="X240" s="20" t="s">
        <v>1550</v>
      </c>
      <c r="Y240" s="135"/>
      <c r="Z240" s="136"/>
      <c r="AA240" s="136"/>
      <c r="AB240" s="136"/>
      <c r="AC240" s="136"/>
      <c r="AD240" s="136"/>
      <c r="AE240" s="136"/>
      <c r="AF240" s="136"/>
      <c r="AG240" s="136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</row>
    <row r="241" spans="1:45" s="137" customFormat="1" ht="45" x14ac:dyDescent="0.25">
      <c r="A241" s="125"/>
      <c r="B241" s="126"/>
      <c r="C241" s="160"/>
      <c r="D241" s="161"/>
      <c r="E241" s="127"/>
      <c r="F241" s="508" t="s">
        <v>1624</v>
      </c>
      <c r="G241" s="128"/>
      <c r="H241" s="128"/>
      <c r="I241" s="128"/>
      <c r="J241" s="128"/>
      <c r="K241" s="469" t="s">
        <v>1739</v>
      </c>
      <c r="L241" s="184"/>
      <c r="M241" s="129"/>
      <c r="N241" s="129"/>
      <c r="O241" s="513"/>
      <c r="P241" s="469" t="s">
        <v>1783</v>
      </c>
      <c r="Q241" s="514"/>
      <c r="R241" s="130"/>
      <c r="S241" s="131"/>
      <c r="T241" s="131"/>
      <c r="U241" s="183">
        <v>334800000</v>
      </c>
      <c r="V241" s="132"/>
      <c r="W241" s="133"/>
      <c r="X241" s="20" t="s">
        <v>1550</v>
      </c>
      <c r="Y241" s="135"/>
      <c r="Z241" s="136"/>
      <c r="AA241" s="136"/>
      <c r="AB241" s="136"/>
      <c r="AC241" s="136"/>
      <c r="AD241" s="136"/>
      <c r="AE241" s="136"/>
      <c r="AF241" s="136"/>
      <c r="AG241" s="136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</row>
    <row r="242" spans="1:45" s="137" customFormat="1" ht="90" x14ac:dyDescent="0.25">
      <c r="A242" s="125"/>
      <c r="B242" s="126"/>
      <c r="C242" s="160"/>
      <c r="D242" s="161"/>
      <c r="E242" s="127"/>
      <c r="F242" s="508" t="s">
        <v>1656</v>
      </c>
      <c r="G242" s="128"/>
      <c r="H242" s="128"/>
      <c r="I242" s="128"/>
      <c r="J242" s="128"/>
      <c r="K242" s="469" t="s">
        <v>1740</v>
      </c>
      <c r="L242" s="184"/>
      <c r="M242" s="129"/>
      <c r="N242" s="129"/>
      <c r="O242" s="513"/>
      <c r="P242" s="469" t="s">
        <v>1784</v>
      </c>
      <c r="Q242" s="514"/>
      <c r="R242" s="130"/>
      <c r="S242" s="131"/>
      <c r="T242" s="131"/>
      <c r="U242" s="183">
        <v>1000000000</v>
      </c>
      <c r="V242" s="132"/>
      <c r="W242" s="133"/>
      <c r="X242" s="20" t="s">
        <v>1550</v>
      </c>
      <c r="Y242" s="135"/>
      <c r="Z242" s="136"/>
      <c r="AA242" s="136"/>
      <c r="AB242" s="136"/>
      <c r="AC242" s="136"/>
      <c r="AD242" s="136"/>
      <c r="AE242" s="136"/>
      <c r="AF242" s="136"/>
      <c r="AG242" s="136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</row>
    <row r="243" spans="1:45" s="137" customFormat="1" ht="60" x14ac:dyDescent="0.25">
      <c r="A243" s="125"/>
      <c r="B243" s="126"/>
      <c r="C243" s="160"/>
      <c r="D243" s="161"/>
      <c r="E243" s="127"/>
      <c r="F243" s="508" t="s">
        <v>1625</v>
      </c>
      <c r="G243" s="128"/>
      <c r="H243" s="128"/>
      <c r="I243" s="128"/>
      <c r="J243" s="128"/>
      <c r="K243" s="469" t="s">
        <v>1741</v>
      </c>
      <c r="L243" s="184"/>
      <c r="M243" s="129"/>
      <c r="N243" s="129"/>
      <c r="O243" s="513"/>
      <c r="P243" s="469" t="s">
        <v>405</v>
      </c>
      <c r="Q243" s="514"/>
      <c r="R243" s="130"/>
      <c r="S243" s="131"/>
      <c r="T243" s="131"/>
      <c r="U243" s="183">
        <v>208000000</v>
      </c>
      <c r="V243" s="132"/>
      <c r="W243" s="133"/>
      <c r="X243" s="20" t="s">
        <v>1550</v>
      </c>
      <c r="Y243" s="135"/>
      <c r="Z243" s="136"/>
      <c r="AA243" s="136"/>
      <c r="AB243" s="136"/>
      <c r="AC243" s="136"/>
      <c r="AD243" s="136"/>
      <c r="AE243" s="136"/>
      <c r="AF243" s="136"/>
      <c r="AG243" s="136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</row>
    <row r="244" spans="1:45" s="137" customFormat="1" ht="45" x14ac:dyDescent="0.25">
      <c r="A244" s="125"/>
      <c r="B244" s="126"/>
      <c r="C244" s="160"/>
      <c r="D244" s="161"/>
      <c r="E244" s="127"/>
      <c r="F244" s="508" t="s">
        <v>1626</v>
      </c>
      <c r="G244" s="128"/>
      <c r="H244" s="128"/>
      <c r="I244" s="128"/>
      <c r="J244" s="128"/>
      <c r="K244" s="469" t="s">
        <v>1495</v>
      </c>
      <c r="L244" s="184"/>
      <c r="M244" s="129"/>
      <c r="N244" s="129"/>
      <c r="O244" s="513"/>
      <c r="P244" s="469" t="s">
        <v>1785</v>
      </c>
      <c r="Q244" s="514"/>
      <c r="R244" s="130"/>
      <c r="S244" s="131"/>
      <c r="T244" s="131"/>
      <c r="U244" s="183">
        <v>100000000</v>
      </c>
      <c r="V244" s="132"/>
      <c r="W244" s="133"/>
      <c r="X244" s="20" t="s">
        <v>1550</v>
      </c>
      <c r="Y244" s="135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</row>
    <row r="245" spans="1:45" s="137" customFormat="1" ht="60" x14ac:dyDescent="0.25">
      <c r="A245" s="125"/>
      <c r="B245" s="126"/>
      <c r="C245" s="160"/>
      <c r="D245" s="161"/>
      <c r="E245" s="127"/>
      <c r="F245" s="508" t="s">
        <v>1627</v>
      </c>
      <c r="G245" s="128"/>
      <c r="H245" s="128"/>
      <c r="I245" s="128"/>
      <c r="J245" s="128"/>
      <c r="K245" s="469" t="s">
        <v>1742</v>
      </c>
      <c r="L245" s="184"/>
      <c r="M245" s="129"/>
      <c r="N245" s="129"/>
      <c r="O245" s="513"/>
      <c r="P245" s="469"/>
      <c r="Q245" s="514"/>
      <c r="R245" s="130"/>
      <c r="S245" s="131"/>
      <c r="T245" s="131"/>
      <c r="U245" s="183">
        <v>135000000</v>
      </c>
      <c r="V245" s="132"/>
      <c r="W245" s="133"/>
      <c r="X245" s="20" t="s">
        <v>1550</v>
      </c>
      <c r="Y245" s="135"/>
      <c r="Z245" s="136"/>
      <c r="AA245" s="136"/>
      <c r="AB245" s="136"/>
      <c r="AC245" s="136"/>
      <c r="AD245" s="136"/>
      <c r="AE245" s="136"/>
      <c r="AF245" s="136"/>
      <c r="AG245" s="136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</row>
    <row r="246" spans="1:45" s="137" customFormat="1" ht="75" x14ac:dyDescent="0.25">
      <c r="A246" s="125"/>
      <c r="B246" s="126"/>
      <c r="C246" s="160"/>
      <c r="D246" s="161"/>
      <c r="E246" s="127"/>
      <c r="F246" s="508" t="s">
        <v>1667</v>
      </c>
      <c r="G246" s="128"/>
      <c r="H246" s="128"/>
      <c r="I246" s="128"/>
      <c r="J246" s="128"/>
      <c r="K246" s="469" t="s">
        <v>1743</v>
      </c>
      <c r="L246" s="184"/>
      <c r="M246" s="129"/>
      <c r="N246" s="129"/>
      <c r="O246" s="513"/>
      <c r="P246" s="469" t="s">
        <v>227</v>
      </c>
      <c r="Q246" s="514"/>
      <c r="R246" s="130"/>
      <c r="S246" s="131"/>
      <c r="T246" s="131"/>
      <c r="U246" s="183">
        <v>630000000</v>
      </c>
      <c r="V246" s="132"/>
      <c r="W246" s="133"/>
      <c r="X246" s="20" t="s">
        <v>1550</v>
      </c>
      <c r="Y246" s="135"/>
      <c r="Z246" s="136"/>
      <c r="AA246" s="136"/>
      <c r="AB246" s="136"/>
      <c r="AC246" s="136"/>
      <c r="AD246" s="136"/>
      <c r="AE246" s="136"/>
      <c r="AF246" s="136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</row>
    <row r="247" spans="1:45" s="137" customFormat="1" ht="75" x14ac:dyDescent="0.25">
      <c r="A247" s="125"/>
      <c r="B247" s="126"/>
      <c r="C247" s="160"/>
      <c r="D247" s="161"/>
      <c r="E247" s="127"/>
      <c r="F247" s="508" t="s">
        <v>1673</v>
      </c>
      <c r="G247" s="128"/>
      <c r="H247" s="128"/>
      <c r="I247" s="128"/>
      <c r="J247" s="128"/>
      <c r="K247" s="469" t="s">
        <v>1744</v>
      </c>
      <c r="L247" s="184"/>
      <c r="M247" s="129"/>
      <c r="N247" s="129"/>
      <c r="O247" s="513"/>
      <c r="P247" s="469" t="s">
        <v>294</v>
      </c>
      <c r="Q247" s="514"/>
      <c r="R247" s="130"/>
      <c r="S247" s="131"/>
      <c r="T247" s="131"/>
      <c r="U247" s="183">
        <v>224000000</v>
      </c>
      <c r="V247" s="132"/>
      <c r="W247" s="133"/>
      <c r="X247" s="20" t="s">
        <v>1550</v>
      </c>
      <c r="Y247" s="135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</row>
    <row r="248" spans="1:45" s="4" customFormat="1" ht="54.95" customHeight="1" x14ac:dyDescent="0.25">
      <c r="A248" s="64">
        <v>1</v>
      </c>
      <c r="B248" s="65">
        <v>3</v>
      </c>
      <c r="C248" s="85">
        <v>10</v>
      </c>
      <c r="D248" s="66">
        <v>2.0099999999999998</v>
      </c>
      <c r="E248" s="65">
        <v>11</v>
      </c>
      <c r="F248" s="67" t="s">
        <v>415</v>
      </c>
      <c r="G248" s="14"/>
      <c r="H248" s="14"/>
      <c r="I248" s="14"/>
      <c r="J248" s="14"/>
      <c r="K248" s="20"/>
      <c r="L248" s="15" t="s">
        <v>416</v>
      </c>
      <c r="M248" s="20" t="s">
        <v>417</v>
      </c>
      <c r="N248" s="20" t="s">
        <v>417</v>
      </c>
      <c r="O248" s="20" t="s">
        <v>417</v>
      </c>
      <c r="P248" s="20" t="s">
        <v>417</v>
      </c>
      <c r="Q248" s="75">
        <v>6000000000</v>
      </c>
      <c r="R248" s="75">
        <v>6000000000</v>
      </c>
      <c r="S248" s="76">
        <v>6000000000</v>
      </c>
      <c r="T248" s="76">
        <v>6000000000</v>
      </c>
      <c r="U248" s="76">
        <v>6000000000</v>
      </c>
      <c r="V248" s="68"/>
      <c r="W248" s="31"/>
      <c r="X248" s="20"/>
      <c r="Y248" s="28">
        <v>3</v>
      </c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</row>
    <row r="249" spans="1:45" s="4" customFormat="1" ht="35.1" customHeight="1" x14ac:dyDescent="0.25">
      <c r="A249" s="64">
        <v>1</v>
      </c>
      <c r="B249" s="65">
        <v>3</v>
      </c>
      <c r="C249" s="85">
        <v>10</v>
      </c>
      <c r="D249" s="66">
        <v>2.0099999999999998</v>
      </c>
      <c r="E249" s="65">
        <v>12</v>
      </c>
      <c r="F249" s="67" t="s">
        <v>418</v>
      </c>
      <c r="G249" s="14"/>
      <c r="H249" s="14"/>
      <c r="I249" s="14"/>
      <c r="J249" s="14"/>
      <c r="K249" s="20"/>
      <c r="L249" s="15" t="s">
        <v>419</v>
      </c>
      <c r="M249" s="20" t="s">
        <v>420</v>
      </c>
      <c r="N249" s="20" t="s">
        <v>420</v>
      </c>
      <c r="O249" s="20" t="s">
        <v>420</v>
      </c>
      <c r="P249" s="20" t="s">
        <v>420</v>
      </c>
      <c r="Q249" s="75">
        <v>6250000000</v>
      </c>
      <c r="R249" s="75">
        <v>6250000000</v>
      </c>
      <c r="S249" s="76">
        <v>6250000000</v>
      </c>
      <c r="T249" s="76">
        <v>6250000000</v>
      </c>
      <c r="U249" s="76">
        <v>6250000000</v>
      </c>
      <c r="V249" s="68"/>
      <c r="W249" s="31"/>
      <c r="X249" s="32"/>
      <c r="Y249" s="28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</row>
    <row r="250" spans="1:45" s="4" customFormat="1" x14ac:dyDescent="0.25">
      <c r="A250" s="64"/>
      <c r="B250" s="65"/>
      <c r="C250" s="85"/>
      <c r="D250" s="66"/>
      <c r="E250" s="67"/>
      <c r="F250" s="67" t="s">
        <v>421</v>
      </c>
      <c r="G250" s="14"/>
      <c r="H250" s="14"/>
      <c r="I250" s="14"/>
      <c r="J250" s="14"/>
      <c r="K250" s="20"/>
      <c r="L250" s="15"/>
      <c r="M250" s="20" t="s">
        <v>422</v>
      </c>
      <c r="N250" s="20" t="s">
        <v>422</v>
      </c>
      <c r="O250" s="20" t="s">
        <v>422</v>
      </c>
      <c r="P250" s="20" t="s">
        <v>422</v>
      </c>
      <c r="Q250" s="75"/>
      <c r="R250" s="75"/>
      <c r="S250" s="76"/>
      <c r="T250" s="76"/>
      <c r="U250" s="76"/>
      <c r="V250" s="68"/>
      <c r="W250" s="31"/>
      <c r="X250" s="20"/>
      <c r="Y250" s="28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</row>
    <row r="251" spans="1:45" s="4" customFormat="1" x14ac:dyDescent="0.25">
      <c r="A251" s="64"/>
      <c r="B251" s="65"/>
      <c r="C251" s="85"/>
      <c r="D251" s="66"/>
      <c r="E251" s="67"/>
      <c r="F251" s="67" t="s">
        <v>423</v>
      </c>
      <c r="G251" s="14"/>
      <c r="H251" s="14"/>
      <c r="I251" s="14"/>
      <c r="J251" s="14"/>
      <c r="K251" s="20"/>
      <c r="L251" s="15"/>
      <c r="M251" s="20" t="s">
        <v>424</v>
      </c>
      <c r="N251" s="20" t="s">
        <v>424</v>
      </c>
      <c r="O251" s="20" t="s">
        <v>424</v>
      </c>
      <c r="P251" s="20" t="s">
        <v>424</v>
      </c>
      <c r="Q251" s="75"/>
      <c r="R251" s="75"/>
      <c r="S251" s="76"/>
      <c r="T251" s="76"/>
      <c r="U251" s="76"/>
      <c r="V251" s="68"/>
      <c r="W251" s="31"/>
      <c r="X251" s="20"/>
      <c r="Y251" s="28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</row>
    <row r="252" spans="1:45" s="4" customFormat="1" ht="39.950000000000003" customHeight="1" x14ac:dyDescent="0.25">
      <c r="A252" s="64">
        <v>1</v>
      </c>
      <c r="B252" s="65">
        <v>3</v>
      </c>
      <c r="C252" s="85">
        <v>10</v>
      </c>
      <c r="D252" s="66">
        <v>2.0099999999999998</v>
      </c>
      <c r="E252" s="65">
        <v>16</v>
      </c>
      <c r="F252" s="67" t="s">
        <v>425</v>
      </c>
      <c r="G252" s="14"/>
      <c r="H252" s="14"/>
      <c r="I252" s="14"/>
      <c r="J252" s="14"/>
      <c r="K252" s="20"/>
      <c r="L252" s="15" t="s">
        <v>426</v>
      </c>
      <c r="M252" s="20" t="s">
        <v>427</v>
      </c>
      <c r="N252" s="20" t="s">
        <v>428</v>
      </c>
      <c r="O252" s="20" t="s">
        <v>428</v>
      </c>
      <c r="P252" s="20" t="s">
        <v>428</v>
      </c>
      <c r="Q252" s="75">
        <f>SUM(Q253:Q254)</f>
        <v>14750000000</v>
      </c>
      <c r="R252" s="75">
        <f>SUM(R253:R254)</f>
        <v>0</v>
      </c>
      <c r="S252" s="76">
        <f>SUM(S253:S254)</f>
        <v>0</v>
      </c>
      <c r="T252" s="76">
        <f>SUM(T253:T254)</f>
        <v>0</v>
      </c>
      <c r="U252" s="76">
        <f>SUM(U253:U254)</f>
        <v>0</v>
      </c>
      <c r="V252" s="68"/>
      <c r="W252" s="31"/>
      <c r="X252" s="20"/>
      <c r="Y252" s="28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</row>
    <row r="253" spans="1:45" s="137" customFormat="1" ht="25.5" hidden="1" x14ac:dyDescent="0.25">
      <c r="A253" s="125"/>
      <c r="B253" s="126"/>
      <c r="C253" s="160"/>
      <c r="D253" s="161"/>
      <c r="E253" s="126"/>
      <c r="F253" s="127" t="s">
        <v>429</v>
      </c>
      <c r="G253" s="128"/>
      <c r="H253" s="128"/>
      <c r="I253" s="128"/>
      <c r="J253" s="128"/>
      <c r="K253" s="129"/>
      <c r="L253" s="162"/>
      <c r="M253" s="129" t="s">
        <v>430</v>
      </c>
      <c r="N253" s="129" t="s">
        <v>428</v>
      </c>
      <c r="O253" s="129" t="s">
        <v>428</v>
      </c>
      <c r="P253" s="129" t="s">
        <v>428</v>
      </c>
      <c r="Q253" s="130">
        <v>12500000000</v>
      </c>
      <c r="R253" s="130">
        <v>0</v>
      </c>
      <c r="S253" s="131">
        <v>0</v>
      </c>
      <c r="T253" s="131">
        <v>0</v>
      </c>
      <c r="U253" s="131">
        <v>0</v>
      </c>
      <c r="V253" s="132"/>
      <c r="W253" s="133"/>
      <c r="X253" s="129"/>
      <c r="Y253" s="135"/>
      <c r="Z253" s="136"/>
      <c r="AA253" s="136"/>
      <c r="AB253" s="136"/>
      <c r="AC253" s="136"/>
      <c r="AD253" s="136"/>
      <c r="AE253" s="136"/>
      <c r="AF253" s="136"/>
      <c r="AG253" s="136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</row>
    <row r="254" spans="1:45" s="137" customFormat="1" ht="25.5" hidden="1" x14ac:dyDescent="0.25">
      <c r="A254" s="125"/>
      <c r="B254" s="126"/>
      <c r="C254" s="160"/>
      <c r="D254" s="161"/>
      <c r="E254" s="127"/>
      <c r="F254" s="127" t="s">
        <v>431</v>
      </c>
      <c r="G254" s="128"/>
      <c r="H254" s="128"/>
      <c r="I254" s="128"/>
      <c r="J254" s="128"/>
      <c r="K254" s="129"/>
      <c r="L254" s="162"/>
      <c r="M254" s="129" t="s">
        <v>432</v>
      </c>
      <c r="N254" s="129" t="s">
        <v>428</v>
      </c>
      <c r="O254" s="129" t="s">
        <v>428</v>
      </c>
      <c r="P254" s="129" t="s">
        <v>428</v>
      </c>
      <c r="Q254" s="130">
        <v>2250000000</v>
      </c>
      <c r="R254" s="130">
        <v>0</v>
      </c>
      <c r="S254" s="131">
        <v>0</v>
      </c>
      <c r="T254" s="131">
        <v>0</v>
      </c>
      <c r="U254" s="131">
        <v>0</v>
      </c>
      <c r="V254" s="132"/>
      <c r="W254" s="133"/>
      <c r="X254" s="129"/>
      <c r="Y254" s="135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</row>
    <row r="255" spans="1:45" s="4" customFormat="1" ht="48.95" customHeight="1" x14ac:dyDescent="0.25">
      <c r="A255" s="64">
        <v>1</v>
      </c>
      <c r="B255" s="65">
        <v>3</v>
      </c>
      <c r="C255" s="85">
        <v>10</v>
      </c>
      <c r="D255" s="66">
        <v>2.0099999999999998</v>
      </c>
      <c r="E255" s="65">
        <v>18</v>
      </c>
      <c r="F255" s="67" t="s">
        <v>433</v>
      </c>
      <c r="G255" s="14"/>
      <c r="H255" s="14"/>
      <c r="I255" s="14"/>
      <c r="J255" s="14"/>
      <c r="K255" s="20"/>
      <c r="L255" s="15" t="s">
        <v>434</v>
      </c>
      <c r="M255" s="20" t="s">
        <v>422</v>
      </c>
      <c r="N255" s="20" t="s">
        <v>422</v>
      </c>
      <c r="O255" s="20" t="s">
        <v>422</v>
      </c>
      <c r="P255" s="20" t="s">
        <v>422</v>
      </c>
      <c r="Q255" s="75">
        <v>100000000</v>
      </c>
      <c r="R255" s="75">
        <v>100000000</v>
      </c>
      <c r="S255" s="76">
        <v>100000000</v>
      </c>
      <c r="T255" s="76">
        <v>100000000</v>
      </c>
      <c r="U255" s="76">
        <v>100000000</v>
      </c>
      <c r="V255" s="68"/>
      <c r="W255" s="31"/>
      <c r="X255" s="32"/>
      <c r="Y255" s="28">
        <v>3</v>
      </c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</row>
    <row r="256" spans="1:45" s="4" customFormat="1" x14ac:dyDescent="0.25">
      <c r="A256" s="64"/>
      <c r="B256" s="65"/>
      <c r="C256" s="85"/>
      <c r="D256" s="66"/>
      <c r="E256" s="67"/>
      <c r="F256" s="67" t="s">
        <v>435</v>
      </c>
      <c r="G256" s="14"/>
      <c r="H256" s="14"/>
      <c r="I256" s="14"/>
      <c r="J256" s="14"/>
      <c r="K256" s="20"/>
      <c r="L256" s="15"/>
      <c r="M256" s="20"/>
      <c r="N256" s="20"/>
      <c r="O256" s="20"/>
      <c r="P256" s="20"/>
      <c r="Q256" s="75"/>
      <c r="R256" s="75"/>
      <c r="S256" s="76"/>
      <c r="T256" s="76"/>
      <c r="U256" s="76"/>
      <c r="V256" s="68"/>
      <c r="W256" s="31"/>
      <c r="X256" s="20"/>
      <c r="Y256" s="28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</row>
    <row r="257" spans="1:45" s="4" customFormat="1" ht="46.5" customHeight="1" x14ac:dyDescent="0.25">
      <c r="A257" s="64">
        <v>1</v>
      </c>
      <c r="B257" s="65">
        <v>3</v>
      </c>
      <c r="C257" s="85">
        <v>10</v>
      </c>
      <c r="D257" s="66">
        <v>2.0099999999999998</v>
      </c>
      <c r="E257" s="65">
        <v>19</v>
      </c>
      <c r="F257" s="67" t="s">
        <v>436</v>
      </c>
      <c r="G257" s="14"/>
      <c r="H257" s="14"/>
      <c r="I257" s="14"/>
      <c r="J257" s="14"/>
      <c r="K257" s="20"/>
      <c r="L257" s="15" t="s">
        <v>437</v>
      </c>
      <c r="M257" s="20" t="s">
        <v>438</v>
      </c>
      <c r="N257" s="20" t="s">
        <v>438</v>
      </c>
      <c r="O257" s="20" t="s">
        <v>438</v>
      </c>
      <c r="P257" s="20" t="s">
        <v>438</v>
      </c>
      <c r="Q257" s="75">
        <v>235000000</v>
      </c>
      <c r="R257" s="75">
        <v>235000000</v>
      </c>
      <c r="S257" s="76">
        <v>235000000</v>
      </c>
      <c r="T257" s="76">
        <v>235000000</v>
      </c>
      <c r="U257" s="76">
        <v>235000000</v>
      </c>
      <c r="V257" s="68"/>
      <c r="W257" s="31"/>
      <c r="X257" s="32"/>
      <c r="Y257" s="28">
        <v>3</v>
      </c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</row>
    <row r="258" spans="1:45" s="4" customFormat="1" ht="51" customHeight="1" x14ac:dyDescent="0.25">
      <c r="A258" s="64" t="s">
        <v>439</v>
      </c>
      <c r="B258" s="64" t="s">
        <v>22</v>
      </c>
      <c r="C258" s="64" t="s">
        <v>440</v>
      </c>
      <c r="D258" s="64" t="s">
        <v>172</v>
      </c>
      <c r="E258" s="64">
        <v>21</v>
      </c>
      <c r="F258" s="67" t="s">
        <v>441</v>
      </c>
      <c r="G258" s="14"/>
      <c r="H258" s="14"/>
      <c r="I258" s="14"/>
      <c r="J258" s="14"/>
      <c r="K258" s="20"/>
      <c r="L258" s="15" t="s">
        <v>442</v>
      </c>
      <c r="M258" s="20" t="s">
        <v>281</v>
      </c>
      <c r="N258" s="20" t="s">
        <v>281</v>
      </c>
      <c r="O258" s="20" t="s">
        <v>281</v>
      </c>
      <c r="P258" s="20" t="s">
        <v>281</v>
      </c>
      <c r="Q258" s="75">
        <v>1000000000</v>
      </c>
      <c r="R258" s="75">
        <v>1000000000</v>
      </c>
      <c r="S258" s="76">
        <v>1000000000</v>
      </c>
      <c r="T258" s="76">
        <v>1000000000</v>
      </c>
      <c r="U258" s="76">
        <v>1000000000</v>
      </c>
      <c r="V258" s="68"/>
      <c r="W258" s="31"/>
      <c r="X258" s="20"/>
      <c r="Y258" s="28">
        <v>3</v>
      </c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</row>
    <row r="259" spans="1:45" s="4" customFormat="1" ht="61.5" customHeight="1" x14ac:dyDescent="0.25">
      <c r="A259" s="64" t="s">
        <v>439</v>
      </c>
      <c r="B259" s="64" t="s">
        <v>22</v>
      </c>
      <c r="C259" s="64" t="s">
        <v>440</v>
      </c>
      <c r="D259" s="64" t="s">
        <v>443</v>
      </c>
      <c r="E259" s="64">
        <v>22</v>
      </c>
      <c r="F259" s="67" t="s">
        <v>444</v>
      </c>
      <c r="G259" s="14"/>
      <c r="H259" s="14"/>
      <c r="I259" s="14"/>
      <c r="J259" s="14"/>
      <c r="K259" s="20"/>
      <c r="L259" s="15" t="s">
        <v>445</v>
      </c>
      <c r="M259" s="20" t="s">
        <v>48</v>
      </c>
      <c r="N259" s="20" t="s">
        <v>446</v>
      </c>
      <c r="O259" s="20" t="s">
        <v>446</v>
      </c>
      <c r="P259" s="20" t="s">
        <v>446</v>
      </c>
      <c r="Q259" s="75">
        <v>100000000</v>
      </c>
      <c r="R259" s="75">
        <v>0</v>
      </c>
      <c r="S259" s="76">
        <v>0</v>
      </c>
      <c r="T259" s="76">
        <v>0</v>
      </c>
      <c r="U259" s="76">
        <v>0</v>
      </c>
      <c r="V259" s="68"/>
      <c r="W259" s="31"/>
      <c r="X259" s="20"/>
      <c r="Y259" s="28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</row>
    <row r="260" spans="1:45" s="4" customFormat="1" ht="41.45" customHeight="1" x14ac:dyDescent="0.25">
      <c r="A260" s="64" t="s">
        <v>439</v>
      </c>
      <c r="B260" s="64" t="s">
        <v>22</v>
      </c>
      <c r="C260" s="64" t="s">
        <v>440</v>
      </c>
      <c r="D260" s="64" t="s">
        <v>443</v>
      </c>
      <c r="E260" s="64">
        <v>23</v>
      </c>
      <c r="F260" s="67" t="s">
        <v>447</v>
      </c>
      <c r="G260" s="14"/>
      <c r="H260" s="14"/>
      <c r="I260" s="14"/>
      <c r="J260" s="14"/>
      <c r="K260" s="20"/>
      <c r="L260" s="15" t="s">
        <v>448</v>
      </c>
      <c r="M260" s="20" t="s">
        <v>48</v>
      </c>
      <c r="N260" s="20" t="s">
        <v>446</v>
      </c>
      <c r="O260" s="20" t="s">
        <v>446</v>
      </c>
      <c r="P260" s="20" t="s">
        <v>446</v>
      </c>
      <c r="Q260" s="75">
        <v>250000000</v>
      </c>
      <c r="R260" s="75">
        <v>0</v>
      </c>
      <c r="S260" s="76">
        <v>0</v>
      </c>
      <c r="T260" s="76">
        <v>0</v>
      </c>
      <c r="U260" s="76">
        <v>0</v>
      </c>
      <c r="V260" s="68"/>
      <c r="W260" s="31"/>
      <c r="X260" s="20"/>
      <c r="Y260" s="28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</row>
    <row r="261" spans="1:45" s="4" customFormat="1" ht="47.45" customHeight="1" x14ac:dyDescent="0.25">
      <c r="A261" s="167" t="s">
        <v>439</v>
      </c>
      <c r="B261" s="168" t="s">
        <v>22</v>
      </c>
      <c r="C261" s="169" t="s">
        <v>440</v>
      </c>
      <c r="D261" s="170" t="s">
        <v>443</v>
      </c>
      <c r="E261" s="89">
        <v>24</v>
      </c>
      <c r="F261" s="89" t="s">
        <v>449</v>
      </c>
      <c r="G261" s="171"/>
      <c r="H261" s="171"/>
      <c r="I261" s="171"/>
      <c r="J261" s="109"/>
      <c r="K261" s="109"/>
      <c r="L261" s="89" t="s">
        <v>450</v>
      </c>
      <c r="M261" s="109" t="s">
        <v>451</v>
      </c>
      <c r="N261" s="109" t="s">
        <v>191</v>
      </c>
      <c r="O261" s="109" t="s">
        <v>191</v>
      </c>
      <c r="P261" s="481" t="s">
        <v>191</v>
      </c>
      <c r="Q261" s="75">
        <v>2625000000</v>
      </c>
      <c r="R261" s="172"/>
      <c r="S261" s="173"/>
      <c r="T261" s="173"/>
      <c r="U261" s="173"/>
      <c r="V261" s="174"/>
      <c r="W261" s="175"/>
      <c r="X261" s="109"/>
      <c r="Y261" s="28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</row>
    <row r="262" spans="1:45" s="4" customFormat="1" x14ac:dyDescent="0.25">
      <c r="A262" s="167"/>
      <c r="B262" s="168"/>
      <c r="C262" s="169"/>
      <c r="D262" s="170"/>
      <c r="E262" s="89"/>
      <c r="F262" s="89" t="s">
        <v>452</v>
      </c>
      <c r="G262" s="171"/>
      <c r="H262" s="171"/>
      <c r="I262" s="171"/>
      <c r="J262" s="109"/>
      <c r="K262" s="109"/>
      <c r="L262" s="89"/>
      <c r="M262" s="109"/>
      <c r="N262" s="109"/>
      <c r="O262" s="109"/>
      <c r="P262" s="481"/>
      <c r="Q262" s="172"/>
      <c r="R262" s="172"/>
      <c r="S262" s="173"/>
      <c r="T262" s="173"/>
      <c r="U262" s="173"/>
      <c r="V262" s="174"/>
      <c r="W262" s="175"/>
      <c r="X262" s="109"/>
      <c r="Y262" s="28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</row>
    <row r="263" spans="1:45" s="4" customFormat="1" ht="36" customHeight="1" x14ac:dyDescent="0.25">
      <c r="A263" s="167" t="s">
        <v>439</v>
      </c>
      <c r="B263" s="168" t="s">
        <v>22</v>
      </c>
      <c r="C263" s="169" t="s">
        <v>440</v>
      </c>
      <c r="D263" s="170" t="s">
        <v>443</v>
      </c>
      <c r="E263" s="89">
        <v>25</v>
      </c>
      <c r="F263" s="89" t="s">
        <v>453</v>
      </c>
      <c r="G263" s="171"/>
      <c r="H263" s="171"/>
      <c r="I263" s="171"/>
      <c r="J263" s="109"/>
      <c r="K263" s="109"/>
      <c r="L263" s="89" t="s">
        <v>454</v>
      </c>
      <c r="M263" s="109" t="s">
        <v>455</v>
      </c>
      <c r="N263" s="109" t="s">
        <v>456</v>
      </c>
      <c r="O263" s="109" t="s">
        <v>456</v>
      </c>
      <c r="P263" s="481" t="s">
        <v>456</v>
      </c>
      <c r="Q263" s="172">
        <f>SUM(Q264:Q265)</f>
        <v>1800000000</v>
      </c>
      <c r="R263" s="172">
        <f>SUM(R264:R265)</f>
        <v>400000000</v>
      </c>
      <c r="S263" s="173">
        <f>SUM(S264:S265)</f>
        <v>400000000</v>
      </c>
      <c r="T263" s="173">
        <f>SUM(T264:T265)</f>
        <v>400000000</v>
      </c>
      <c r="U263" s="173">
        <f>SUM(U264:U286)</f>
        <v>11032000000</v>
      </c>
      <c r="V263" s="174"/>
      <c r="W263" s="175"/>
      <c r="X263" s="109"/>
      <c r="Y263" s="28">
        <v>3</v>
      </c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</row>
    <row r="264" spans="1:45" s="4" customFormat="1" ht="25.5" x14ac:dyDescent="0.25">
      <c r="A264" s="167"/>
      <c r="B264" s="168"/>
      <c r="C264" s="169"/>
      <c r="D264" s="170"/>
      <c r="E264" s="89"/>
      <c r="F264" s="89" t="s">
        <v>457</v>
      </c>
      <c r="G264" s="171"/>
      <c r="H264" s="171"/>
      <c r="I264" s="171"/>
      <c r="J264" s="109"/>
      <c r="K264" s="109"/>
      <c r="L264" s="171"/>
      <c r="M264" s="109" t="s">
        <v>458</v>
      </c>
      <c r="N264" s="109" t="s">
        <v>456</v>
      </c>
      <c r="O264" s="109" t="s">
        <v>456</v>
      </c>
      <c r="P264" s="481" t="s">
        <v>456</v>
      </c>
      <c r="Q264" s="172">
        <v>400000000</v>
      </c>
      <c r="R264" s="172">
        <v>400000000</v>
      </c>
      <c r="S264" s="173">
        <v>400000000</v>
      </c>
      <c r="T264" s="173">
        <v>400000000</v>
      </c>
      <c r="U264" s="173">
        <v>400000000</v>
      </c>
      <c r="V264" s="174"/>
      <c r="W264" s="175"/>
      <c r="X264" s="109"/>
      <c r="Y264" s="28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</row>
    <row r="265" spans="1:45" s="4" customFormat="1" ht="25.5" x14ac:dyDescent="0.25">
      <c r="A265" s="167"/>
      <c r="B265" s="168"/>
      <c r="C265" s="169"/>
      <c r="D265" s="170"/>
      <c r="E265" s="89"/>
      <c r="F265" s="185" t="s">
        <v>285</v>
      </c>
      <c r="G265" s="171"/>
      <c r="H265" s="171"/>
      <c r="I265" s="171"/>
      <c r="J265" s="109"/>
      <c r="K265" s="109"/>
      <c r="L265" s="171"/>
      <c r="M265" s="109" t="s">
        <v>284</v>
      </c>
      <c r="N265" s="109" t="s">
        <v>191</v>
      </c>
      <c r="O265" s="109" t="s">
        <v>191</v>
      </c>
      <c r="P265" s="481" t="s">
        <v>191</v>
      </c>
      <c r="Q265" s="172">
        <v>1400000000</v>
      </c>
      <c r="R265" s="172"/>
      <c r="S265" s="173"/>
      <c r="T265" s="173"/>
      <c r="U265" s="173"/>
      <c r="V265" s="174"/>
      <c r="W265" s="175"/>
      <c r="X265" s="109"/>
      <c r="Y265" s="28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</row>
    <row r="266" spans="1:45" s="4" customFormat="1" ht="90" x14ac:dyDescent="0.25">
      <c r="A266" s="167"/>
      <c r="B266" s="168"/>
      <c r="C266" s="169"/>
      <c r="D266" s="170"/>
      <c r="E266" s="89"/>
      <c r="F266" s="517" t="s">
        <v>1639</v>
      </c>
      <c r="G266" s="171"/>
      <c r="H266" s="171"/>
      <c r="I266" s="171"/>
      <c r="J266" s="109"/>
      <c r="K266" s="469" t="s">
        <v>1745</v>
      </c>
      <c r="L266" s="171"/>
      <c r="M266" s="109"/>
      <c r="N266" s="109"/>
      <c r="O266" s="437"/>
      <c r="P266" s="469" t="s">
        <v>1757</v>
      </c>
      <c r="Q266" s="509"/>
      <c r="R266" s="172"/>
      <c r="S266" s="173"/>
      <c r="T266" s="173"/>
      <c r="U266" s="173">
        <v>316000000</v>
      </c>
      <c r="V266" s="174"/>
      <c r="W266" s="175"/>
      <c r="X266" s="481" t="s">
        <v>1550</v>
      </c>
      <c r="Y266" s="28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</row>
    <row r="267" spans="1:45" s="480" customFormat="1" ht="75" x14ac:dyDescent="0.25">
      <c r="A267" s="167"/>
      <c r="B267" s="168"/>
      <c r="C267" s="169"/>
      <c r="D267" s="170"/>
      <c r="E267" s="89"/>
      <c r="F267" s="517" t="s">
        <v>1640</v>
      </c>
      <c r="G267" s="171"/>
      <c r="H267" s="171"/>
      <c r="I267" s="171"/>
      <c r="J267" s="481"/>
      <c r="K267" s="469" t="s">
        <v>1642</v>
      </c>
      <c r="L267" s="171"/>
      <c r="M267" s="481"/>
      <c r="N267" s="481"/>
      <c r="O267" s="437"/>
      <c r="P267" s="469" t="s">
        <v>1758</v>
      </c>
      <c r="Q267" s="509"/>
      <c r="R267" s="172"/>
      <c r="S267" s="173"/>
      <c r="T267" s="173"/>
      <c r="U267" s="173">
        <v>302000000</v>
      </c>
      <c r="V267" s="174"/>
      <c r="W267" s="175"/>
      <c r="X267" s="481" t="s">
        <v>1550</v>
      </c>
      <c r="Y267" s="28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</row>
    <row r="268" spans="1:45" s="480" customFormat="1" ht="105" x14ac:dyDescent="0.25">
      <c r="A268" s="167"/>
      <c r="B268" s="168"/>
      <c r="C268" s="169"/>
      <c r="D268" s="170"/>
      <c r="E268" s="89"/>
      <c r="F268" s="517" t="s">
        <v>1646</v>
      </c>
      <c r="G268" s="171"/>
      <c r="H268" s="171"/>
      <c r="I268" s="171"/>
      <c r="J268" s="481"/>
      <c r="K268" s="469" t="s">
        <v>1746</v>
      </c>
      <c r="L268" s="171"/>
      <c r="M268" s="481"/>
      <c r="N268" s="481"/>
      <c r="O268" s="437"/>
      <c r="P268" s="469" t="s">
        <v>1759</v>
      </c>
      <c r="Q268" s="509"/>
      <c r="R268" s="172"/>
      <c r="S268" s="173"/>
      <c r="T268" s="173"/>
      <c r="U268" s="173">
        <v>777000000</v>
      </c>
      <c r="V268" s="174"/>
      <c r="W268" s="175"/>
      <c r="X268" s="481" t="s">
        <v>1550</v>
      </c>
      <c r="Y268" s="28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</row>
    <row r="269" spans="1:45" s="480" customFormat="1" ht="90" x14ac:dyDescent="0.25">
      <c r="A269" s="167"/>
      <c r="B269" s="168"/>
      <c r="C269" s="169"/>
      <c r="D269" s="170"/>
      <c r="E269" s="89"/>
      <c r="F269" s="517" t="s">
        <v>1641</v>
      </c>
      <c r="G269" s="171"/>
      <c r="H269" s="171"/>
      <c r="I269" s="171"/>
      <c r="J269" s="481"/>
      <c r="K269" s="469" t="s">
        <v>1747</v>
      </c>
      <c r="L269" s="171"/>
      <c r="M269" s="481"/>
      <c r="N269" s="481"/>
      <c r="O269" s="437"/>
      <c r="P269" s="469" t="s">
        <v>1760</v>
      </c>
      <c r="Q269" s="509"/>
      <c r="R269" s="172"/>
      <c r="S269" s="173"/>
      <c r="T269" s="173"/>
      <c r="U269" s="173">
        <v>444000000</v>
      </c>
      <c r="V269" s="174"/>
      <c r="W269" s="175"/>
      <c r="X269" s="481" t="s">
        <v>1550</v>
      </c>
      <c r="Y269" s="28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</row>
    <row r="270" spans="1:45" s="480" customFormat="1" ht="60" x14ac:dyDescent="0.25">
      <c r="A270" s="167"/>
      <c r="B270" s="168"/>
      <c r="C270" s="169"/>
      <c r="D270" s="170"/>
      <c r="E270" s="89"/>
      <c r="F270" s="517" t="s">
        <v>1633</v>
      </c>
      <c r="G270" s="171"/>
      <c r="H270" s="171"/>
      <c r="I270" s="171"/>
      <c r="J270" s="481"/>
      <c r="K270" s="469" t="s">
        <v>1748</v>
      </c>
      <c r="L270" s="171"/>
      <c r="M270" s="481"/>
      <c r="N270" s="481"/>
      <c r="O270" s="437"/>
      <c r="P270" s="469" t="s">
        <v>294</v>
      </c>
      <c r="Q270" s="509"/>
      <c r="R270" s="172"/>
      <c r="S270" s="173"/>
      <c r="T270" s="173"/>
      <c r="U270" s="173">
        <v>361000000</v>
      </c>
      <c r="V270" s="174"/>
      <c r="W270" s="175"/>
      <c r="X270" s="481" t="s">
        <v>1550</v>
      </c>
      <c r="Y270" s="28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</row>
    <row r="271" spans="1:45" s="480" customFormat="1" ht="75" x14ac:dyDescent="0.25">
      <c r="A271" s="167"/>
      <c r="B271" s="168"/>
      <c r="C271" s="169"/>
      <c r="D271" s="170"/>
      <c r="E271" s="89"/>
      <c r="F271" s="517" t="s">
        <v>1634</v>
      </c>
      <c r="G271" s="171"/>
      <c r="H271" s="171"/>
      <c r="I271" s="171"/>
      <c r="J271" s="481"/>
      <c r="K271" s="469" t="s">
        <v>1749</v>
      </c>
      <c r="L271" s="171"/>
      <c r="M271" s="481"/>
      <c r="N271" s="481"/>
      <c r="O271" s="437"/>
      <c r="P271" s="469" t="s">
        <v>1761</v>
      </c>
      <c r="Q271" s="509"/>
      <c r="R271" s="172"/>
      <c r="S271" s="173"/>
      <c r="T271" s="173"/>
      <c r="U271" s="173">
        <v>500000000</v>
      </c>
      <c r="V271" s="174"/>
      <c r="W271" s="175"/>
      <c r="X271" s="481" t="s">
        <v>1550</v>
      </c>
      <c r="Y271" s="28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</row>
    <row r="272" spans="1:45" s="480" customFormat="1" ht="90" x14ac:dyDescent="0.25">
      <c r="A272" s="167"/>
      <c r="B272" s="168"/>
      <c r="C272" s="169"/>
      <c r="D272" s="170"/>
      <c r="E272" s="89"/>
      <c r="F272" s="517" t="s">
        <v>1654</v>
      </c>
      <c r="G272" s="171"/>
      <c r="H272" s="171"/>
      <c r="I272" s="171"/>
      <c r="J272" s="481"/>
      <c r="K272" s="469" t="s">
        <v>1655</v>
      </c>
      <c r="L272" s="171"/>
      <c r="M272" s="481"/>
      <c r="N272" s="481"/>
      <c r="O272" s="437"/>
      <c r="P272" s="469" t="s">
        <v>405</v>
      </c>
      <c r="Q272" s="509"/>
      <c r="R272" s="172"/>
      <c r="S272" s="173"/>
      <c r="T272" s="173"/>
      <c r="U272" s="173">
        <v>159000000</v>
      </c>
      <c r="V272" s="174"/>
      <c r="W272" s="175"/>
      <c r="X272" s="481" t="s">
        <v>1550</v>
      </c>
      <c r="Y272" s="28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</row>
    <row r="273" spans="1:45" s="480" customFormat="1" ht="75" x14ac:dyDescent="0.25">
      <c r="A273" s="167"/>
      <c r="B273" s="168"/>
      <c r="C273" s="169"/>
      <c r="D273" s="170"/>
      <c r="E273" s="89"/>
      <c r="F273" s="517" t="s">
        <v>1648</v>
      </c>
      <c r="G273" s="171"/>
      <c r="H273" s="171"/>
      <c r="I273" s="171"/>
      <c r="J273" s="481"/>
      <c r="K273" s="469" t="s">
        <v>1650</v>
      </c>
      <c r="L273" s="171"/>
      <c r="M273" s="481"/>
      <c r="N273" s="481"/>
      <c r="O273" s="437"/>
      <c r="P273" s="469" t="s">
        <v>405</v>
      </c>
      <c r="Q273" s="509"/>
      <c r="R273" s="172"/>
      <c r="S273" s="173"/>
      <c r="T273" s="173"/>
      <c r="U273" s="173">
        <v>159000000</v>
      </c>
      <c r="V273" s="174"/>
      <c r="W273" s="175"/>
      <c r="X273" s="481" t="s">
        <v>1550</v>
      </c>
      <c r="Y273" s="28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</row>
    <row r="274" spans="1:45" s="480" customFormat="1" ht="75" x14ac:dyDescent="0.25">
      <c r="A274" s="167"/>
      <c r="B274" s="168"/>
      <c r="C274" s="169"/>
      <c r="D274" s="170"/>
      <c r="E274" s="89"/>
      <c r="F274" s="517" t="s">
        <v>1659</v>
      </c>
      <c r="G274" s="171"/>
      <c r="H274" s="171"/>
      <c r="I274" s="171"/>
      <c r="J274" s="481"/>
      <c r="K274" s="469" t="s">
        <v>1467</v>
      </c>
      <c r="L274" s="171"/>
      <c r="M274" s="481"/>
      <c r="N274" s="481"/>
      <c r="O274" s="437"/>
      <c r="P274" s="469"/>
      <c r="Q274" s="509"/>
      <c r="R274" s="172"/>
      <c r="S274" s="173"/>
      <c r="T274" s="173"/>
      <c r="U274" s="173">
        <v>200000000</v>
      </c>
      <c r="V274" s="174"/>
      <c r="W274" s="175"/>
      <c r="X274" s="481" t="s">
        <v>1550</v>
      </c>
      <c r="Y274" s="28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</row>
    <row r="275" spans="1:45" s="480" customFormat="1" ht="75" x14ac:dyDescent="0.25">
      <c r="A275" s="167"/>
      <c r="B275" s="168"/>
      <c r="C275" s="169"/>
      <c r="D275" s="170"/>
      <c r="E275" s="89"/>
      <c r="F275" s="517" t="s">
        <v>1660</v>
      </c>
      <c r="G275" s="171"/>
      <c r="H275" s="171"/>
      <c r="I275" s="171"/>
      <c r="J275" s="481"/>
      <c r="K275" s="469" t="s">
        <v>1662</v>
      </c>
      <c r="L275" s="171"/>
      <c r="M275" s="481"/>
      <c r="N275" s="481"/>
      <c r="O275" s="437"/>
      <c r="P275" s="469"/>
      <c r="Q275" s="509"/>
      <c r="R275" s="172"/>
      <c r="S275" s="173"/>
      <c r="T275" s="173"/>
      <c r="U275" s="173">
        <v>610000000</v>
      </c>
      <c r="V275" s="174"/>
      <c r="W275" s="175"/>
      <c r="X275" s="481" t="s">
        <v>1550</v>
      </c>
      <c r="Y275" s="28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</row>
    <row r="276" spans="1:45" s="480" customFormat="1" ht="90" x14ac:dyDescent="0.25">
      <c r="A276" s="167"/>
      <c r="B276" s="168"/>
      <c r="C276" s="169"/>
      <c r="D276" s="170"/>
      <c r="E276" s="89"/>
      <c r="F276" s="517" t="s">
        <v>1680</v>
      </c>
      <c r="G276" s="171"/>
      <c r="H276" s="171"/>
      <c r="I276" s="171"/>
      <c r="J276" s="481"/>
      <c r="K276" s="469" t="s">
        <v>1750</v>
      </c>
      <c r="L276" s="171"/>
      <c r="M276" s="481"/>
      <c r="N276" s="481"/>
      <c r="O276" s="437"/>
      <c r="P276" s="469" t="s">
        <v>227</v>
      </c>
      <c r="Q276" s="509"/>
      <c r="R276" s="172"/>
      <c r="S276" s="173"/>
      <c r="T276" s="173"/>
      <c r="U276" s="173">
        <v>130000000</v>
      </c>
      <c r="V276" s="174"/>
      <c r="W276" s="175"/>
      <c r="X276" s="481" t="s">
        <v>1550</v>
      </c>
      <c r="Y276" s="28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</row>
    <row r="277" spans="1:45" s="480" customFormat="1" ht="75" x14ac:dyDescent="0.25">
      <c r="A277" s="167"/>
      <c r="B277" s="168"/>
      <c r="C277" s="169"/>
      <c r="D277" s="170"/>
      <c r="E277" s="89"/>
      <c r="F277" s="517" t="s">
        <v>1688</v>
      </c>
      <c r="G277" s="171"/>
      <c r="H277" s="171"/>
      <c r="I277" s="171"/>
      <c r="J277" s="481"/>
      <c r="K277" s="469" t="s">
        <v>1751</v>
      </c>
      <c r="L277" s="171"/>
      <c r="M277" s="481"/>
      <c r="N277" s="481"/>
      <c r="O277" s="437"/>
      <c r="P277" s="469" t="s">
        <v>405</v>
      </c>
      <c r="Q277" s="509"/>
      <c r="R277" s="172"/>
      <c r="S277" s="173"/>
      <c r="T277" s="173"/>
      <c r="U277" s="173">
        <v>150000000</v>
      </c>
      <c r="V277" s="174"/>
      <c r="W277" s="175"/>
      <c r="X277" s="481" t="s">
        <v>1550</v>
      </c>
      <c r="Y277" s="28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</row>
    <row r="278" spans="1:45" s="480" customFormat="1" ht="75" x14ac:dyDescent="0.25">
      <c r="A278" s="167"/>
      <c r="B278" s="168"/>
      <c r="C278" s="169"/>
      <c r="D278" s="170"/>
      <c r="E278" s="89"/>
      <c r="F278" s="517" t="s">
        <v>1668</v>
      </c>
      <c r="G278" s="171"/>
      <c r="H278" s="171"/>
      <c r="I278" s="171"/>
      <c r="J278" s="481"/>
      <c r="K278" s="469" t="s">
        <v>1752</v>
      </c>
      <c r="L278" s="171"/>
      <c r="M278" s="481"/>
      <c r="N278" s="481"/>
      <c r="O278" s="437"/>
      <c r="P278" s="469" t="s">
        <v>294</v>
      </c>
      <c r="Q278" s="509"/>
      <c r="R278" s="172"/>
      <c r="S278" s="173"/>
      <c r="T278" s="173"/>
      <c r="U278" s="173">
        <v>200000000</v>
      </c>
      <c r="V278" s="174"/>
      <c r="W278" s="175"/>
      <c r="X278" s="481" t="s">
        <v>1550</v>
      </c>
      <c r="Y278" s="28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</row>
    <row r="279" spans="1:45" s="480" customFormat="1" ht="75" x14ac:dyDescent="0.25">
      <c r="A279" s="167"/>
      <c r="B279" s="168"/>
      <c r="C279" s="169"/>
      <c r="D279" s="170"/>
      <c r="E279" s="89"/>
      <c r="F279" s="517" t="s">
        <v>1669</v>
      </c>
      <c r="G279" s="171"/>
      <c r="H279" s="171"/>
      <c r="I279" s="171"/>
      <c r="J279" s="481"/>
      <c r="K279" s="469" t="s">
        <v>1753</v>
      </c>
      <c r="L279" s="171"/>
      <c r="M279" s="481"/>
      <c r="N279" s="481"/>
      <c r="O279" s="437"/>
      <c r="P279" s="469" t="s">
        <v>1762</v>
      </c>
      <c r="Q279" s="509"/>
      <c r="R279" s="172"/>
      <c r="S279" s="173"/>
      <c r="T279" s="173"/>
      <c r="U279" s="173">
        <v>516000000</v>
      </c>
      <c r="V279" s="174"/>
      <c r="W279" s="175"/>
      <c r="X279" s="481" t="s">
        <v>1550</v>
      </c>
      <c r="Y279" s="28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</row>
    <row r="280" spans="1:45" s="480" customFormat="1" ht="105" x14ac:dyDescent="0.25">
      <c r="A280" s="167"/>
      <c r="B280" s="168"/>
      <c r="C280" s="169"/>
      <c r="D280" s="170"/>
      <c r="E280" s="89"/>
      <c r="F280" s="517" t="s">
        <v>1674</v>
      </c>
      <c r="G280" s="171"/>
      <c r="H280" s="171"/>
      <c r="I280" s="171"/>
      <c r="J280" s="481"/>
      <c r="K280" s="469" t="s">
        <v>1754</v>
      </c>
      <c r="L280" s="171"/>
      <c r="M280" s="481"/>
      <c r="N280" s="481"/>
      <c r="O280" s="437"/>
      <c r="P280" s="469" t="s">
        <v>199</v>
      </c>
      <c r="Q280" s="509"/>
      <c r="R280" s="172"/>
      <c r="S280" s="173"/>
      <c r="T280" s="173"/>
      <c r="U280" s="173">
        <v>200000000</v>
      </c>
      <c r="V280" s="174"/>
      <c r="W280" s="175"/>
      <c r="X280" s="481" t="s">
        <v>1550</v>
      </c>
      <c r="Y280" s="28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</row>
    <row r="281" spans="1:45" s="480" customFormat="1" ht="90" x14ac:dyDescent="0.25">
      <c r="A281" s="167"/>
      <c r="B281" s="168"/>
      <c r="C281" s="169"/>
      <c r="D281" s="170"/>
      <c r="E281" s="89"/>
      <c r="F281" s="517" t="s">
        <v>1671</v>
      </c>
      <c r="G281" s="171"/>
      <c r="H281" s="171"/>
      <c r="I281" s="171"/>
      <c r="J281" s="481"/>
      <c r="K281" s="469" t="s">
        <v>1755</v>
      </c>
      <c r="L281" s="171"/>
      <c r="M281" s="481"/>
      <c r="N281" s="481"/>
      <c r="O281" s="437"/>
      <c r="P281" s="469" t="s">
        <v>1539</v>
      </c>
      <c r="Q281" s="509"/>
      <c r="R281" s="172"/>
      <c r="S281" s="173"/>
      <c r="T281" s="173"/>
      <c r="U281" s="173">
        <v>350000000</v>
      </c>
      <c r="V281" s="174"/>
      <c r="W281" s="175"/>
      <c r="X281" s="481" t="s">
        <v>1550</v>
      </c>
      <c r="Y281" s="28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</row>
    <row r="282" spans="1:45" s="480" customFormat="1" ht="90" x14ac:dyDescent="0.25">
      <c r="A282" s="167"/>
      <c r="B282" s="168"/>
      <c r="C282" s="169"/>
      <c r="D282" s="170"/>
      <c r="E282" s="89"/>
      <c r="F282" s="517" t="s">
        <v>1678</v>
      </c>
      <c r="G282" s="171"/>
      <c r="H282" s="171"/>
      <c r="I282" s="171"/>
      <c r="J282" s="481"/>
      <c r="K282" s="469" t="s">
        <v>1756</v>
      </c>
      <c r="L282" s="171"/>
      <c r="M282" s="481"/>
      <c r="N282" s="481"/>
      <c r="O282" s="437"/>
      <c r="P282" s="469"/>
      <c r="Q282" s="509"/>
      <c r="R282" s="172"/>
      <c r="S282" s="173"/>
      <c r="T282" s="173"/>
      <c r="U282" s="173">
        <v>3200000000</v>
      </c>
      <c r="V282" s="174"/>
      <c r="W282" s="175"/>
      <c r="X282" s="481" t="s">
        <v>1550</v>
      </c>
      <c r="Y282" s="28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</row>
    <row r="283" spans="1:45" s="480" customFormat="1" ht="60" x14ac:dyDescent="0.25">
      <c r="A283" s="167"/>
      <c r="B283" s="168"/>
      <c r="C283" s="169"/>
      <c r="D283" s="170"/>
      <c r="E283" s="89"/>
      <c r="F283" s="517" t="s">
        <v>1679</v>
      </c>
      <c r="G283" s="171"/>
      <c r="H283" s="171"/>
      <c r="I283" s="171"/>
      <c r="J283" s="481"/>
      <c r="K283" s="469" t="s">
        <v>1756</v>
      </c>
      <c r="L283" s="171"/>
      <c r="M283" s="481"/>
      <c r="N283" s="481"/>
      <c r="O283" s="437"/>
      <c r="P283" s="469"/>
      <c r="Q283" s="509"/>
      <c r="R283" s="172"/>
      <c r="S283" s="173"/>
      <c r="T283" s="173"/>
      <c r="U283" s="173">
        <v>1300000000</v>
      </c>
      <c r="V283" s="174"/>
      <c r="W283" s="175"/>
      <c r="X283" s="481" t="s">
        <v>1550</v>
      </c>
      <c r="Y283" s="28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</row>
    <row r="284" spans="1:45" s="480" customFormat="1" x14ac:dyDescent="0.25">
      <c r="A284" s="167"/>
      <c r="B284" s="168"/>
      <c r="C284" s="169"/>
      <c r="D284" s="170"/>
      <c r="E284" s="89"/>
      <c r="F284" s="518"/>
      <c r="G284" s="171"/>
      <c r="H284" s="171"/>
      <c r="I284" s="171"/>
      <c r="J284" s="481"/>
      <c r="K284" s="491"/>
      <c r="L284" s="171"/>
      <c r="M284" s="481"/>
      <c r="N284" s="481"/>
      <c r="O284" s="437"/>
      <c r="P284" s="491"/>
      <c r="Q284" s="509"/>
      <c r="R284" s="172"/>
      <c r="S284" s="173"/>
      <c r="T284" s="173"/>
      <c r="U284" s="173"/>
      <c r="V284" s="174"/>
      <c r="W284" s="175"/>
      <c r="X284" s="481"/>
      <c r="Y284" s="28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</row>
    <row r="285" spans="1:45" s="480" customFormat="1" ht="93.95" customHeight="1" x14ac:dyDescent="0.25">
      <c r="A285" s="167"/>
      <c r="B285" s="168"/>
      <c r="C285" s="169"/>
      <c r="D285" s="170"/>
      <c r="E285" s="89"/>
      <c r="F285" s="506" t="s">
        <v>1793</v>
      </c>
      <c r="G285" s="171"/>
      <c r="H285" s="171"/>
      <c r="I285" s="171"/>
      <c r="J285" s="481"/>
      <c r="K285" s="469" t="s">
        <v>1797</v>
      </c>
      <c r="L285" s="171"/>
      <c r="M285" s="481"/>
      <c r="N285" s="481"/>
      <c r="O285" s="437"/>
      <c r="P285" s="469" t="s">
        <v>1795</v>
      </c>
      <c r="Q285" s="509"/>
      <c r="R285" s="172"/>
      <c r="S285" s="173"/>
      <c r="T285" s="173"/>
      <c r="U285" s="173">
        <v>138000000</v>
      </c>
      <c r="V285" s="174"/>
      <c r="W285" s="175"/>
      <c r="X285" s="481"/>
      <c r="Y285" s="28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</row>
    <row r="286" spans="1:45" s="480" customFormat="1" ht="90" x14ac:dyDescent="0.25">
      <c r="A286" s="167"/>
      <c r="B286" s="168"/>
      <c r="C286" s="169"/>
      <c r="D286" s="170"/>
      <c r="E286" s="89"/>
      <c r="F286" s="506" t="s">
        <v>1794</v>
      </c>
      <c r="G286" s="171"/>
      <c r="H286" s="171"/>
      <c r="I286" s="171"/>
      <c r="J286" s="481"/>
      <c r="K286" s="469" t="s">
        <v>1798</v>
      </c>
      <c r="L286" s="171"/>
      <c r="M286" s="481"/>
      <c r="N286" s="481"/>
      <c r="O286" s="437"/>
      <c r="P286" s="469" t="s">
        <v>1796</v>
      </c>
      <c r="Q286" s="509"/>
      <c r="R286" s="172"/>
      <c r="S286" s="173"/>
      <c r="T286" s="173"/>
      <c r="U286" s="173">
        <v>620000000</v>
      </c>
      <c r="V286" s="174"/>
      <c r="W286" s="175"/>
      <c r="X286" s="481"/>
      <c r="Y286" s="28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</row>
    <row r="287" spans="1:45" s="480" customFormat="1" x14ac:dyDescent="0.25">
      <c r="A287" s="167"/>
      <c r="B287" s="168"/>
      <c r="C287" s="169"/>
      <c r="D287" s="170"/>
      <c r="E287" s="89"/>
      <c r="F287" s="518"/>
      <c r="G287" s="171"/>
      <c r="H287" s="171"/>
      <c r="I287" s="171"/>
      <c r="J287" s="481"/>
      <c r="K287" s="491"/>
      <c r="L287" s="171"/>
      <c r="M287" s="481"/>
      <c r="N287" s="481"/>
      <c r="O287" s="437"/>
      <c r="P287" s="491"/>
      <c r="Q287" s="509"/>
      <c r="R287" s="172"/>
      <c r="S287" s="173"/>
      <c r="T287" s="173"/>
      <c r="U287" s="173"/>
      <c r="V287" s="174"/>
      <c r="W287" s="175"/>
      <c r="X287" s="481"/>
      <c r="Y287" s="28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</row>
    <row r="288" spans="1:45" s="4" customFormat="1" ht="25.5" x14ac:dyDescent="0.25">
      <c r="A288" s="87">
        <v>1</v>
      </c>
      <c r="B288" s="88">
        <v>3</v>
      </c>
      <c r="C288" s="138">
        <v>11</v>
      </c>
      <c r="D288" s="90"/>
      <c r="E288" s="90"/>
      <c r="F288" s="90" t="s">
        <v>459</v>
      </c>
      <c r="G288" s="535" t="s">
        <v>156</v>
      </c>
      <c r="H288" s="535" t="s">
        <v>231</v>
      </c>
      <c r="I288" s="16" t="s">
        <v>232</v>
      </c>
      <c r="J288" s="53">
        <v>0.71</v>
      </c>
      <c r="K288" s="51"/>
      <c r="L288" s="90" t="s">
        <v>460</v>
      </c>
      <c r="M288" s="116">
        <v>0.1812</v>
      </c>
      <c r="N288" s="116">
        <v>0.1812</v>
      </c>
      <c r="O288" s="116">
        <v>0.1812</v>
      </c>
      <c r="P288" s="199">
        <v>0.1812</v>
      </c>
      <c r="Q288" s="54">
        <f t="shared" ref="Q288:V288" si="13">Q290+Q292+Q294</f>
        <v>220000000</v>
      </c>
      <c r="R288" s="54">
        <f t="shared" si="13"/>
        <v>76000000</v>
      </c>
      <c r="S288" s="55">
        <f t="shared" si="13"/>
        <v>76000000</v>
      </c>
      <c r="T288" s="55">
        <f t="shared" si="13"/>
        <v>74000000</v>
      </c>
      <c r="U288" s="55">
        <f t="shared" si="13"/>
        <v>74000000</v>
      </c>
      <c r="V288" s="54">
        <f t="shared" si="13"/>
        <v>0</v>
      </c>
      <c r="W288" s="582" t="s">
        <v>234</v>
      </c>
      <c r="X288" s="117"/>
      <c r="Y288" s="106">
        <v>1</v>
      </c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</row>
    <row r="289" spans="1:45" s="4" customFormat="1" ht="25.5" x14ac:dyDescent="0.25">
      <c r="A289" s="118"/>
      <c r="B289" s="119"/>
      <c r="C289" s="140"/>
      <c r="D289" s="42"/>
      <c r="E289" s="42"/>
      <c r="F289" s="42"/>
      <c r="G289" s="536"/>
      <c r="H289" s="536"/>
      <c r="I289" s="16" t="s">
        <v>235</v>
      </c>
      <c r="J289" s="53" t="s">
        <v>236</v>
      </c>
      <c r="K289" s="41"/>
      <c r="L289" s="42"/>
      <c r="M289" s="121"/>
      <c r="N289" s="121"/>
      <c r="O289" s="121"/>
      <c r="P289" s="121"/>
      <c r="Q289" s="48"/>
      <c r="R289" s="48"/>
      <c r="S289" s="62"/>
      <c r="T289" s="62"/>
      <c r="U289" s="62"/>
      <c r="V289" s="48"/>
      <c r="W289" s="536"/>
      <c r="X289" s="124"/>
      <c r="Y289" s="106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</row>
    <row r="290" spans="1:45" s="4" customFormat="1" ht="55.5" customHeight="1" x14ac:dyDescent="0.25">
      <c r="A290" s="70">
        <v>1</v>
      </c>
      <c r="B290" s="71">
        <v>3</v>
      </c>
      <c r="C290" s="143">
        <v>11</v>
      </c>
      <c r="D290" s="72">
        <v>2.0099999999999998</v>
      </c>
      <c r="E290" s="16"/>
      <c r="F290" s="16" t="s">
        <v>461</v>
      </c>
      <c r="G290" s="14"/>
      <c r="H290" s="14"/>
      <c r="I290" s="14"/>
      <c r="J290" s="14"/>
      <c r="K290" s="14"/>
      <c r="L290" s="17" t="s">
        <v>462</v>
      </c>
      <c r="M290" s="14" t="s">
        <v>463</v>
      </c>
      <c r="N290" s="14" t="s">
        <v>463</v>
      </c>
      <c r="O290" s="14" t="s">
        <v>463</v>
      </c>
      <c r="P290" s="14" t="s">
        <v>463</v>
      </c>
      <c r="Q290" s="18">
        <f t="shared" ref="Q290:V290" si="14">SUM(Q291:Q291)</f>
        <v>170000000</v>
      </c>
      <c r="R290" s="18">
        <f t="shared" si="14"/>
        <v>62000000</v>
      </c>
      <c r="S290" s="19">
        <f t="shared" si="14"/>
        <v>62000000</v>
      </c>
      <c r="T290" s="19">
        <f t="shared" si="14"/>
        <v>62000000</v>
      </c>
      <c r="U290" s="19">
        <f t="shared" si="14"/>
        <v>62000000</v>
      </c>
      <c r="V290" s="18">
        <f t="shared" si="14"/>
        <v>0</v>
      </c>
      <c r="W290" s="31"/>
      <c r="X290" s="105"/>
      <c r="Y290" s="106">
        <v>2</v>
      </c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</row>
    <row r="291" spans="1:45" s="4" customFormat="1" ht="48.6" customHeight="1" x14ac:dyDescent="0.25">
      <c r="A291" s="64">
        <v>1</v>
      </c>
      <c r="B291" s="65">
        <v>3</v>
      </c>
      <c r="C291" s="85">
        <v>11</v>
      </c>
      <c r="D291" s="66">
        <v>2.0099999999999998</v>
      </c>
      <c r="E291" s="65">
        <v>4</v>
      </c>
      <c r="F291" s="15" t="s">
        <v>464</v>
      </c>
      <c r="G291" s="20"/>
      <c r="H291" s="20"/>
      <c r="I291" s="20"/>
      <c r="J291" s="20"/>
      <c r="K291" s="20"/>
      <c r="L291" s="15" t="s">
        <v>465</v>
      </c>
      <c r="M291" s="20" t="s">
        <v>463</v>
      </c>
      <c r="N291" s="20" t="s">
        <v>463</v>
      </c>
      <c r="O291" s="20" t="s">
        <v>463</v>
      </c>
      <c r="P291" s="20" t="s">
        <v>463</v>
      </c>
      <c r="Q291" s="75">
        <v>170000000</v>
      </c>
      <c r="R291" s="75">
        <v>62000000</v>
      </c>
      <c r="S291" s="76">
        <v>62000000</v>
      </c>
      <c r="T291" s="76">
        <v>62000000</v>
      </c>
      <c r="U291" s="76">
        <v>62000000</v>
      </c>
      <c r="V291" s="75"/>
      <c r="W291" s="31"/>
      <c r="X291" s="32"/>
      <c r="Y291" s="28">
        <v>3</v>
      </c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</row>
    <row r="292" spans="1:45" s="4" customFormat="1" ht="41.45" customHeight="1" x14ac:dyDescent="0.25">
      <c r="A292" s="70">
        <v>1</v>
      </c>
      <c r="B292" s="71">
        <v>3</v>
      </c>
      <c r="C292" s="143">
        <v>11</v>
      </c>
      <c r="D292" s="72">
        <v>2.02</v>
      </c>
      <c r="E292" s="17"/>
      <c r="F292" s="17" t="s">
        <v>466</v>
      </c>
      <c r="G292" s="14"/>
      <c r="H292" s="14"/>
      <c r="I292" s="14"/>
      <c r="J292" s="14"/>
      <c r="K292" s="14"/>
      <c r="L292" s="17" t="s">
        <v>467</v>
      </c>
      <c r="M292" s="14" t="s">
        <v>468</v>
      </c>
      <c r="N292" s="14" t="s">
        <v>468</v>
      </c>
      <c r="O292" s="14" t="s">
        <v>468</v>
      </c>
      <c r="P292" s="14" t="s">
        <v>468</v>
      </c>
      <c r="Q292" s="18">
        <f t="shared" ref="Q292:V292" si="15">Q293</f>
        <v>25000000</v>
      </c>
      <c r="R292" s="18">
        <f t="shared" si="15"/>
        <v>12000000</v>
      </c>
      <c r="S292" s="19">
        <f t="shared" si="15"/>
        <v>12000000</v>
      </c>
      <c r="T292" s="19">
        <f t="shared" si="15"/>
        <v>12000000</v>
      </c>
      <c r="U292" s="19">
        <f t="shared" si="15"/>
        <v>12000000</v>
      </c>
      <c r="V292" s="18">
        <f t="shared" si="15"/>
        <v>0</v>
      </c>
      <c r="W292" s="31"/>
      <c r="X292" s="105"/>
      <c r="Y292" s="106">
        <v>2</v>
      </c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</row>
    <row r="293" spans="1:45" s="4" customFormat="1" ht="47.45" customHeight="1" x14ac:dyDescent="0.25">
      <c r="A293" s="64">
        <v>1</v>
      </c>
      <c r="B293" s="65">
        <v>3</v>
      </c>
      <c r="C293" s="85">
        <v>11</v>
      </c>
      <c r="D293" s="66">
        <v>2.0099999999999998</v>
      </c>
      <c r="E293" s="65">
        <v>6</v>
      </c>
      <c r="F293" s="15" t="s">
        <v>469</v>
      </c>
      <c r="G293" s="20"/>
      <c r="H293" s="20"/>
      <c r="I293" s="20"/>
      <c r="J293" s="20"/>
      <c r="K293" s="20"/>
      <c r="L293" s="15" t="s">
        <v>470</v>
      </c>
      <c r="M293" s="20" t="s">
        <v>48</v>
      </c>
      <c r="N293" s="20" t="s">
        <v>48</v>
      </c>
      <c r="O293" s="20" t="s">
        <v>48</v>
      </c>
      <c r="P293" s="20" t="s">
        <v>48</v>
      </c>
      <c r="Q293" s="75">
        <v>25000000</v>
      </c>
      <c r="R293" s="75">
        <v>12000000</v>
      </c>
      <c r="S293" s="76">
        <v>12000000</v>
      </c>
      <c r="T293" s="76">
        <v>12000000</v>
      </c>
      <c r="U293" s="76">
        <v>12000000</v>
      </c>
      <c r="V293" s="75"/>
      <c r="W293" s="31"/>
      <c r="X293" s="32"/>
      <c r="Y293" s="28">
        <v>3</v>
      </c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</row>
    <row r="294" spans="1:45" s="4" customFormat="1" ht="54" customHeight="1" x14ac:dyDescent="0.25">
      <c r="A294" s="70">
        <v>1</v>
      </c>
      <c r="B294" s="71">
        <v>3</v>
      </c>
      <c r="C294" s="143">
        <v>11</v>
      </c>
      <c r="D294" s="72">
        <v>2.04</v>
      </c>
      <c r="E294" s="17"/>
      <c r="F294" s="17" t="s">
        <v>471</v>
      </c>
      <c r="G294" s="14"/>
      <c r="H294" s="14"/>
      <c r="I294" s="14"/>
      <c r="J294" s="14"/>
      <c r="K294" s="14"/>
      <c r="L294" s="17" t="s">
        <v>472</v>
      </c>
      <c r="M294" s="186">
        <v>1</v>
      </c>
      <c r="N294" s="186">
        <v>1</v>
      </c>
      <c r="O294" s="186">
        <v>1</v>
      </c>
      <c r="P294" s="186">
        <v>1</v>
      </c>
      <c r="Q294" s="18">
        <f t="shared" ref="Q294:V294" si="16">SUM(Q295)</f>
        <v>25000000</v>
      </c>
      <c r="R294" s="18">
        <f t="shared" si="16"/>
        <v>2000000</v>
      </c>
      <c r="S294" s="19">
        <f t="shared" si="16"/>
        <v>2000000</v>
      </c>
      <c r="T294" s="19">
        <f t="shared" si="16"/>
        <v>0</v>
      </c>
      <c r="U294" s="19">
        <f t="shared" si="16"/>
        <v>0</v>
      </c>
      <c r="V294" s="18">
        <f t="shared" si="16"/>
        <v>0</v>
      </c>
      <c r="W294" s="31"/>
      <c r="X294" s="105"/>
      <c r="Y294" s="106">
        <v>2</v>
      </c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</row>
    <row r="295" spans="1:45" s="4" customFormat="1" ht="59.1" customHeight="1" x14ac:dyDescent="0.25">
      <c r="A295" s="64">
        <v>1</v>
      </c>
      <c r="B295" s="65">
        <v>3</v>
      </c>
      <c r="C295" s="85">
        <v>11</v>
      </c>
      <c r="D295" s="66">
        <v>2.0099999999999998</v>
      </c>
      <c r="E295" s="65">
        <v>1</v>
      </c>
      <c r="F295" s="67" t="s">
        <v>473</v>
      </c>
      <c r="G295" s="20"/>
      <c r="H295" s="20"/>
      <c r="I295" s="67"/>
      <c r="J295" s="20"/>
      <c r="K295" s="20"/>
      <c r="L295" s="67" t="s">
        <v>474</v>
      </c>
      <c r="M295" s="20" t="s">
        <v>48</v>
      </c>
      <c r="N295" s="20" t="s">
        <v>48</v>
      </c>
      <c r="O295" s="20" t="s">
        <v>48</v>
      </c>
      <c r="P295" s="20" t="s">
        <v>48</v>
      </c>
      <c r="Q295" s="68">
        <v>25000000</v>
      </c>
      <c r="R295" s="68">
        <v>2000000</v>
      </c>
      <c r="S295" s="69">
        <v>2000000</v>
      </c>
      <c r="T295" s="487">
        <v>0</v>
      </c>
      <c r="U295" s="487">
        <v>0</v>
      </c>
      <c r="V295" s="68"/>
      <c r="W295" s="31"/>
      <c r="X295" s="32"/>
      <c r="Y295" s="28">
        <v>3</v>
      </c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</row>
    <row r="296" spans="1:45" s="4" customFormat="1" ht="143.1" customHeight="1" x14ac:dyDescent="0.25">
      <c r="A296" s="70">
        <v>1</v>
      </c>
      <c r="B296" s="71">
        <v>3</v>
      </c>
      <c r="C296" s="143">
        <v>12</v>
      </c>
      <c r="D296" s="67"/>
      <c r="E296" s="67"/>
      <c r="F296" s="16" t="s">
        <v>475</v>
      </c>
      <c r="G296" s="16" t="s">
        <v>156</v>
      </c>
      <c r="H296" s="16" t="s">
        <v>476</v>
      </c>
      <c r="I296" s="16" t="s">
        <v>477</v>
      </c>
      <c r="J296" s="14" t="s">
        <v>478</v>
      </c>
      <c r="K296" s="14"/>
      <c r="L296" s="16" t="s">
        <v>479</v>
      </c>
      <c r="M296" s="92">
        <v>0.42849999999999999</v>
      </c>
      <c r="N296" s="92">
        <v>0.42849999999999999</v>
      </c>
      <c r="O296" s="92">
        <v>0.42849999999999999</v>
      </c>
      <c r="P296" s="92">
        <v>0.42849999999999999</v>
      </c>
      <c r="Q296" s="73">
        <f t="shared" ref="Q296:V296" si="17">Q297+Q300+Q302+Q304</f>
        <v>1130000000</v>
      </c>
      <c r="R296" s="73">
        <f t="shared" si="17"/>
        <v>1130000000</v>
      </c>
      <c r="S296" s="74">
        <f t="shared" si="17"/>
        <v>1130000000</v>
      </c>
      <c r="T296" s="74">
        <f t="shared" si="17"/>
        <v>1130000000</v>
      </c>
      <c r="U296" s="74">
        <f t="shared" si="17"/>
        <v>1130000000</v>
      </c>
      <c r="V296" s="73">
        <f t="shared" si="17"/>
        <v>500000000</v>
      </c>
      <c r="W296" s="31" t="s">
        <v>161</v>
      </c>
      <c r="X296" s="32"/>
      <c r="Y296" s="28">
        <v>1</v>
      </c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</row>
    <row r="297" spans="1:45" s="4" customFormat="1" ht="56.45" customHeight="1" x14ac:dyDescent="0.25">
      <c r="A297" s="70">
        <v>1</v>
      </c>
      <c r="B297" s="71">
        <v>3</v>
      </c>
      <c r="C297" s="143">
        <v>12</v>
      </c>
      <c r="D297" s="72">
        <v>2.0099999999999998</v>
      </c>
      <c r="E297" s="67"/>
      <c r="F297" s="16" t="s">
        <v>480</v>
      </c>
      <c r="G297" s="14"/>
      <c r="H297" s="14"/>
      <c r="I297" s="14"/>
      <c r="J297" s="14"/>
      <c r="K297" s="14"/>
      <c r="L297" s="16" t="s">
        <v>481</v>
      </c>
      <c r="M297" s="92" t="s">
        <v>482</v>
      </c>
      <c r="N297" s="92" t="s">
        <v>483</v>
      </c>
      <c r="O297" s="92" t="s">
        <v>483</v>
      </c>
      <c r="P297" s="92" t="s">
        <v>483</v>
      </c>
      <c r="Q297" s="73">
        <f t="shared" ref="Q297:V297" si="18">SUM(Q298:Q299)</f>
        <v>400000000</v>
      </c>
      <c r="R297" s="73">
        <f t="shared" si="18"/>
        <v>400000000</v>
      </c>
      <c r="S297" s="74">
        <f t="shared" si="18"/>
        <v>400000000</v>
      </c>
      <c r="T297" s="74">
        <f t="shared" si="18"/>
        <v>400000000</v>
      </c>
      <c r="U297" s="74">
        <f t="shared" si="18"/>
        <v>400000000</v>
      </c>
      <c r="V297" s="73">
        <f t="shared" si="18"/>
        <v>200000000</v>
      </c>
      <c r="W297" s="31"/>
      <c r="X297" s="32"/>
      <c r="Y297" s="28">
        <v>2</v>
      </c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</row>
    <row r="298" spans="1:45" s="4" customFormat="1" ht="65.099999999999994" customHeight="1" x14ac:dyDescent="0.25">
      <c r="A298" s="64">
        <v>1</v>
      </c>
      <c r="B298" s="65">
        <v>3</v>
      </c>
      <c r="C298" s="85">
        <v>12</v>
      </c>
      <c r="D298" s="66">
        <v>2.0099999999999998</v>
      </c>
      <c r="E298" s="65">
        <v>2</v>
      </c>
      <c r="F298" s="67" t="s">
        <v>484</v>
      </c>
      <c r="G298" s="14"/>
      <c r="H298" s="14"/>
      <c r="I298" s="14"/>
      <c r="J298" s="14"/>
      <c r="K298" s="20" t="s">
        <v>485</v>
      </c>
      <c r="L298" s="67" t="s">
        <v>486</v>
      </c>
      <c r="M298" s="20" t="s">
        <v>48</v>
      </c>
      <c r="N298" s="20" t="s">
        <v>48</v>
      </c>
      <c r="O298" s="20" t="s">
        <v>48</v>
      </c>
      <c r="P298" s="20" t="s">
        <v>48</v>
      </c>
      <c r="Q298" s="75">
        <v>300000000</v>
      </c>
      <c r="R298" s="75">
        <v>300000000</v>
      </c>
      <c r="S298" s="76">
        <v>300000000</v>
      </c>
      <c r="T298" s="76">
        <v>300000000</v>
      </c>
      <c r="U298" s="76">
        <v>300000000</v>
      </c>
      <c r="V298" s="75">
        <v>100000000</v>
      </c>
      <c r="W298" s="31"/>
      <c r="X298" s="32"/>
      <c r="Y298" s="28">
        <v>3</v>
      </c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</row>
    <row r="299" spans="1:45" s="4" customFormat="1" ht="54" customHeight="1" x14ac:dyDescent="0.25">
      <c r="A299" s="64">
        <v>1</v>
      </c>
      <c r="B299" s="65">
        <v>3</v>
      </c>
      <c r="C299" s="85">
        <v>12</v>
      </c>
      <c r="D299" s="66">
        <v>2.0099999999999998</v>
      </c>
      <c r="E299" s="65">
        <v>4</v>
      </c>
      <c r="F299" s="67" t="s">
        <v>487</v>
      </c>
      <c r="G299" s="14"/>
      <c r="H299" s="14"/>
      <c r="I299" s="14"/>
      <c r="J299" s="14"/>
      <c r="K299" s="20" t="s">
        <v>485</v>
      </c>
      <c r="L299" s="67" t="s">
        <v>488</v>
      </c>
      <c r="M299" s="20" t="s">
        <v>489</v>
      </c>
      <c r="N299" s="20" t="s">
        <v>48</v>
      </c>
      <c r="O299" s="20" t="s">
        <v>48</v>
      </c>
      <c r="P299" s="20" t="s">
        <v>48</v>
      </c>
      <c r="Q299" s="75">
        <v>100000000</v>
      </c>
      <c r="R299" s="75">
        <v>100000000</v>
      </c>
      <c r="S299" s="76">
        <v>100000000</v>
      </c>
      <c r="T299" s="76">
        <v>100000000</v>
      </c>
      <c r="U299" s="76">
        <v>100000000</v>
      </c>
      <c r="V299" s="75">
        <v>100000000</v>
      </c>
      <c r="W299" s="31"/>
      <c r="X299" s="32"/>
      <c r="Y299" s="28">
        <v>3</v>
      </c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</row>
    <row r="300" spans="1:45" s="4" customFormat="1" ht="60.6" customHeight="1" x14ac:dyDescent="0.25">
      <c r="A300" s="70">
        <v>1</v>
      </c>
      <c r="B300" s="71">
        <v>3</v>
      </c>
      <c r="C300" s="143">
        <v>12</v>
      </c>
      <c r="D300" s="72">
        <v>2.02</v>
      </c>
      <c r="E300" s="67"/>
      <c r="F300" s="16" t="s">
        <v>490</v>
      </c>
      <c r="G300" s="14"/>
      <c r="H300" s="14"/>
      <c r="I300" s="14"/>
      <c r="J300" s="14"/>
      <c r="K300" s="14"/>
      <c r="L300" s="16" t="s">
        <v>491</v>
      </c>
      <c r="M300" s="92" t="s">
        <v>492</v>
      </c>
      <c r="N300" s="92" t="s">
        <v>493</v>
      </c>
      <c r="O300" s="92" t="s">
        <v>493</v>
      </c>
      <c r="P300" s="92" t="s">
        <v>493</v>
      </c>
      <c r="Q300" s="73">
        <f t="shared" ref="Q300:V300" si="19">SUM(Q301)</f>
        <v>450000000</v>
      </c>
      <c r="R300" s="73">
        <f t="shared" si="19"/>
        <v>450000000</v>
      </c>
      <c r="S300" s="74">
        <f t="shared" si="19"/>
        <v>450000000</v>
      </c>
      <c r="T300" s="74">
        <f t="shared" si="19"/>
        <v>450000000</v>
      </c>
      <c r="U300" s="74">
        <f t="shared" si="19"/>
        <v>450000000</v>
      </c>
      <c r="V300" s="73">
        <f t="shared" si="19"/>
        <v>190000000</v>
      </c>
      <c r="W300" s="31"/>
      <c r="X300" s="32"/>
      <c r="Y300" s="28">
        <v>2</v>
      </c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</row>
    <row r="301" spans="1:45" s="4" customFormat="1" ht="59.1" customHeight="1" x14ac:dyDescent="0.25">
      <c r="A301" s="64">
        <v>1</v>
      </c>
      <c r="B301" s="65">
        <v>3</v>
      </c>
      <c r="C301" s="85">
        <v>12</v>
      </c>
      <c r="D301" s="66">
        <v>2.02</v>
      </c>
      <c r="E301" s="65">
        <v>2</v>
      </c>
      <c r="F301" s="67" t="s">
        <v>494</v>
      </c>
      <c r="G301" s="14"/>
      <c r="H301" s="14"/>
      <c r="I301" s="14"/>
      <c r="J301" s="14"/>
      <c r="K301" s="20" t="s">
        <v>495</v>
      </c>
      <c r="L301" s="67" t="s">
        <v>496</v>
      </c>
      <c r="M301" s="20" t="s">
        <v>497</v>
      </c>
      <c r="N301" s="20" t="s">
        <v>497</v>
      </c>
      <c r="O301" s="20" t="s">
        <v>497</v>
      </c>
      <c r="P301" s="20" t="s">
        <v>497</v>
      </c>
      <c r="Q301" s="75">
        <v>450000000</v>
      </c>
      <c r="R301" s="75">
        <v>450000000</v>
      </c>
      <c r="S301" s="76">
        <v>450000000</v>
      </c>
      <c r="T301" s="76">
        <v>450000000</v>
      </c>
      <c r="U301" s="76">
        <v>450000000</v>
      </c>
      <c r="V301" s="75">
        <v>190000000</v>
      </c>
      <c r="W301" s="31"/>
      <c r="X301" s="32"/>
      <c r="Y301" s="28">
        <v>3</v>
      </c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</row>
    <row r="302" spans="1:45" s="4" customFormat="1" ht="48.6" customHeight="1" x14ac:dyDescent="0.25">
      <c r="A302" s="70">
        <v>1</v>
      </c>
      <c r="B302" s="71">
        <v>3</v>
      </c>
      <c r="C302" s="143">
        <v>12</v>
      </c>
      <c r="D302" s="72">
        <v>2.0299999999999998</v>
      </c>
      <c r="E302" s="67"/>
      <c r="F302" s="16" t="s">
        <v>498</v>
      </c>
      <c r="G302" s="14"/>
      <c r="H302" s="14"/>
      <c r="I302" s="14"/>
      <c r="J302" s="14"/>
      <c r="K302" s="14"/>
      <c r="L302" s="16" t="s">
        <v>499</v>
      </c>
      <c r="M302" s="92" t="s">
        <v>500</v>
      </c>
      <c r="N302" s="92" t="s">
        <v>501</v>
      </c>
      <c r="O302" s="92" t="s">
        <v>501</v>
      </c>
      <c r="P302" s="92" t="s">
        <v>501</v>
      </c>
      <c r="Q302" s="73">
        <f t="shared" ref="Q302:V302" si="20">SUM(Q303)</f>
        <v>30000000</v>
      </c>
      <c r="R302" s="73">
        <f t="shared" si="20"/>
        <v>30000000</v>
      </c>
      <c r="S302" s="74">
        <f t="shared" si="20"/>
        <v>30000000</v>
      </c>
      <c r="T302" s="74">
        <f t="shared" si="20"/>
        <v>30000000</v>
      </c>
      <c r="U302" s="74">
        <f t="shared" si="20"/>
        <v>30000000</v>
      </c>
      <c r="V302" s="73">
        <f t="shared" si="20"/>
        <v>50000000</v>
      </c>
      <c r="W302" s="31"/>
      <c r="X302" s="32"/>
      <c r="Y302" s="28">
        <v>2</v>
      </c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</row>
    <row r="303" spans="1:45" s="4" customFormat="1" ht="47.45" customHeight="1" x14ac:dyDescent="0.25">
      <c r="A303" s="64">
        <v>1</v>
      </c>
      <c r="B303" s="65">
        <v>3</v>
      </c>
      <c r="C303" s="85">
        <v>12</v>
      </c>
      <c r="D303" s="66">
        <v>2.0299999999999998</v>
      </c>
      <c r="E303" s="65">
        <v>2</v>
      </c>
      <c r="F303" s="67" t="s">
        <v>502</v>
      </c>
      <c r="G303" s="14"/>
      <c r="H303" s="14"/>
      <c r="I303" s="14"/>
      <c r="J303" s="14"/>
      <c r="K303" s="20" t="s">
        <v>503</v>
      </c>
      <c r="L303" s="67" t="s">
        <v>504</v>
      </c>
      <c r="M303" s="20" t="s">
        <v>48</v>
      </c>
      <c r="N303" s="20" t="s">
        <v>48</v>
      </c>
      <c r="O303" s="20" t="s">
        <v>48</v>
      </c>
      <c r="P303" s="20" t="s">
        <v>48</v>
      </c>
      <c r="Q303" s="75">
        <v>30000000</v>
      </c>
      <c r="R303" s="75">
        <v>30000000</v>
      </c>
      <c r="S303" s="76">
        <v>30000000</v>
      </c>
      <c r="T303" s="76">
        <v>30000000</v>
      </c>
      <c r="U303" s="76">
        <v>30000000</v>
      </c>
      <c r="V303" s="75">
        <v>50000000</v>
      </c>
      <c r="W303" s="31"/>
      <c r="X303" s="32"/>
      <c r="Y303" s="28">
        <v>3</v>
      </c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</row>
    <row r="304" spans="1:45" s="4" customFormat="1" ht="77.099999999999994" customHeight="1" x14ac:dyDescent="0.25">
      <c r="A304" s="70">
        <v>1</v>
      </c>
      <c r="B304" s="71">
        <v>3</v>
      </c>
      <c r="C304" s="143">
        <v>12</v>
      </c>
      <c r="D304" s="72">
        <v>2.04</v>
      </c>
      <c r="E304" s="16"/>
      <c r="F304" s="16" t="s">
        <v>505</v>
      </c>
      <c r="G304" s="14"/>
      <c r="H304" s="14"/>
      <c r="I304" s="14"/>
      <c r="J304" s="14"/>
      <c r="K304" s="14"/>
      <c r="L304" s="17" t="s">
        <v>506</v>
      </c>
      <c r="M304" s="186">
        <v>1</v>
      </c>
      <c r="N304" s="186">
        <v>1</v>
      </c>
      <c r="O304" s="186">
        <v>1</v>
      </c>
      <c r="P304" s="186">
        <v>1</v>
      </c>
      <c r="Q304" s="73">
        <f t="shared" ref="Q304:V304" si="21">SUM(Q305:Q306)</f>
        <v>250000000</v>
      </c>
      <c r="R304" s="73">
        <f t="shared" si="21"/>
        <v>250000000</v>
      </c>
      <c r="S304" s="74">
        <f t="shared" si="21"/>
        <v>250000000</v>
      </c>
      <c r="T304" s="74">
        <f t="shared" si="21"/>
        <v>250000000</v>
      </c>
      <c r="U304" s="74">
        <f t="shared" si="21"/>
        <v>250000000</v>
      </c>
      <c r="V304" s="73">
        <f t="shared" si="21"/>
        <v>60000000</v>
      </c>
      <c r="W304" s="31"/>
      <c r="X304" s="105"/>
      <c r="Y304" s="106">
        <v>2</v>
      </c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</row>
    <row r="305" spans="1:45" s="4" customFormat="1" ht="84" customHeight="1" x14ac:dyDescent="0.25">
      <c r="A305" s="64">
        <v>1</v>
      </c>
      <c r="B305" s="65">
        <v>3</v>
      </c>
      <c r="C305" s="85">
        <v>12</v>
      </c>
      <c r="D305" s="66">
        <v>2.04</v>
      </c>
      <c r="E305" s="65">
        <v>2</v>
      </c>
      <c r="F305" s="15" t="s">
        <v>507</v>
      </c>
      <c r="G305" s="14"/>
      <c r="H305" s="14"/>
      <c r="I305" s="14"/>
      <c r="J305" s="14"/>
      <c r="K305" s="20" t="s">
        <v>503</v>
      </c>
      <c r="L305" s="15" t="s">
        <v>508</v>
      </c>
      <c r="M305" s="20" t="s">
        <v>509</v>
      </c>
      <c r="N305" s="20" t="s">
        <v>48</v>
      </c>
      <c r="O305" s="20" t="s">
        <v>48</v>
      </c>
      <c r="P305" s="20" t="s">
        <v>48</v>
      </c>
      <c r="Q305" s="75">
        <v>50000000</v>
      </c>
      <c r="R305" s="75">
        <v>50000000</v>
      </c>
      <c r="S305" s="76">
        <v>50000000</v>
      </c>
      <c r="T305" s="76">
        <v>50000000</v>
      </c>
      <c r="U305" s="76">
        <v>50000000</v>
      </c>
      <c r="V305" s="75">
        <v>10000000</v>
      </c>
      <c r="W305" s="187"/>
      <c r="X305" s="32"/>
      <c r="Y305" s="28">
        <v>3</v>
      </c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</row>
    <row r="306" spans="1:45" s="4" customFormat="1" ht="84.95" customHeight="1" x14ac:dyDescent="0.25">
      <c r="A306" s="64">
        <v>1</v>
      </c>
      <c r="B306" s="65">
        <v>3</v>
      </c>
      <c r="C306" s="85">
        <v>12</v>
      </c>
      <c r="D306" s="66">
        <v>2.04</v>
      </c>
      <c r="E306" s="65">
        <v>4</v>
      </c>
      <c r="F306" s="15" t="s">
        <v>510</v>
      </c>
      <c r="G306" s="14"/>
      <c r="H306" s="14"/>
      <c r="I306" s="14"/>
      <c r="J306" s="14"/>
      <c r="K306" s="20" t="s">
        <v>80</v>
      </c>
      <c r="L306" s="15" t="s">
        <v>511</v>
      </c>
      <c r="M306" s="20" t="s">
        <v>509</v>
      </c>
      <c r="N306" s="20" t="s">
        <v>48</v>
      </c>
      <c r="O306" s="20" t="s">
        <v>48</v>
      </c>
      <c r="P306" s="20" t="s">
        <v>48</v>
      </c>
      <c r="Q306" s="75">
        <v>200000000</v>
      </c>
      <c r="R306" s="75">
        <v>200000000</v>
      </c>
      <c r="S306" s="76">
        <v>200000000</v>
      </c>
      <c r="T306" s="76">
        <v>200000000</v>
      </c>
      <c r="U306" s="76">
        <v>200000000</v>
      </c>
      <c r="V306" s="75">
        <v>50000000</v>
      </c>
      <c r="W306" s="188"/>
      <c r="X306" s="32"/>
      <c r="Y306" s="28">
        <v>3</v>
      </c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</row>
    <row r="307" spans="1:45" s="4" customFormat="1" x14ac:dyDescent="0.25">
      <c r="A307" s="64"/>
      <c r="B307" s="65"/>
      <c r="C307" s="85"/>
      <c r="D307" s="66"/>
      <c r="E307" s="65"/>
      <c r="F307" s="15"/>
      <c r="G307" s="14"/>
      <c r="H307" s="14"/>
      <c r="I307" s="14"/>
      <c r="J307" s="14"/>
      <c r="K307" s="20"/>
      <c r="L307" s="15"/>
      <c r="M307" s="20"/>
      <c r="N307" s="20"/>
      <c r="O307" s="20"/>
      <c r="P307" s="20"/>
      <c r="Q307" s="75"/>
      <c r="R307" s="75"/>
      <c r="S307" s="76"/>
      <c r="T307" s="76"/>
      <c r="U307" s="76"/>
      <c r="V307" s="75"/>
      <c r="W307" s="188"/>
      <c r="X307" s="32"/>
      <c r="Y307" s="28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</row>
    <row r="308" spans="1:45" s="4" customFormat="1" ht="85.5" customHeight="1" x14ac:dyDescent="0.25">
      <c r="A308" s="87">
        <v>1</v>
      </c>
      <c r="B308" s="88">
        <v>3</v>
      </c>
      <c r="C308" s="88">
        <v>3</v>
      </c>
      <c r="D308" s="89"/>
      <c r="E308" s="89"/>
      <c r="F308" s="535" t="s">
        <v>512</v>
      </c>
      <c r="G308" s="535" t="s">
        <v>513</v>
      </c>
      <c r="H308" s="535" t="s">
        <v>210</v>
      </c>
      <c r="I308" s="16" t="s">
        <v>211</v>
      </c>
      <c r="J308" s="115">
        <v>70.7</v>
      </c>
      <c r="K308" s="109"/>
      <c r="L308" s="90" t="s">
        <v>514</v>
      </c>
      <c r="M308" s="116">
        <v>0.23699999999999999</v>
      </c>
      <c r="N308" s="116">
        <v>0.23699999999999999</v>
      </c>
      <c r="O308" s="116">
        <v>0.23699999999999999</v>
      </c>
      <c r="P308" s="116">
        <v>0.23699999999999999</v>
      </c>
      <c r="Q308" s="93">
        <f t="shared" ref="Q308:V308" si="22">Q310</f>
        <v>18060000000</v>
      </c>
      <c r="R308" s="93">
        <f t="shared" si="22"/>
        <v>5330000000</v>
      </c>
      <c r="S308" s="94">
        <f t="shared" si="22"/>
        <v>5330000000</v>
      </c>
      <c r="T308" s="94">
        <f t="shared" si="22"/>
        <v>5330000000</v>
      </c>
      <c r="U308" s="94">
        <f t="shared" si="22"/>
        <v>5330000000</v>
      </c>
      <c r="V308" s="93">
        <f t="shared" si="22"/>
        <v>0</v>
      </c>
      <c r="W308" s="535" t="s">
        <v>213</v>
      </c>
      <c r="X308" s="56"/>
      <c r="Y308" s="28">
        <v>1</v>
      </c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</row>
    <row r="309" spans="1:45" s="4" customFormat="1" ht="25.5" x14ac:dyDescent="0.25">
      <c r="A309" s="118"/>
      <c r="B309" s="119"/>
      <c r="C309" s="119"/>
      <c r="D309" s="141"/>
      <c r="E309" s="141"/>
      <c r="F309" s="536"/>
      <c r="G309" s="536"/>
      <c r="H309" s="536"/>
      <c r="I309" s="16" t="s">
        <v>214</v>
      </c>
      <c r="J309" s="92">
        <v>6.4000000000000001E-2</v>
      </c>
      <c r="K309" s="189"/>
      <c r="L309" s="42"/>
      <c r="M309" s="121"/>
      <c r="N309" s="121"/>
      <c r="O309" s="121"/>
      <c r="P309" s="121"/>
      <c r="Q309" s="122"/>
      <c r="R309" s="122"/>
      <c r="S309" s="123"/>
      <c r="T309" s="123"/>
      <c r="U309" s="123"/>
      <c r="V309" s="122"/>
      <c r="W309" s="536"/>
      <c r="X309" s="50"/>
      <c r="Y309" s="28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</row>
    <row r="310" spans="1:45" s="4" customFormat="1" ht="63.6" customHeight="1" x14ac:dyDescent="0.25">
      <c r="A310" s="118">
        <v>1</v>
      </c>
      <c r="B310" s="119">
        <v>3</v>
      </c>
      <c r="C310" s="119">
        <v>3</v>
      </c>
      <c r="D310" s="120">
        <v>2.0099999999999998</v>
      </c>
      <c r="E310" s="141"/>
      <c r="F310" s="43" t="s">
        <v>515</v>
      </c>
      <c r="G310" s="43"/>
      <c r="H310" s="43"/>
      <c r="I310" s="43"/>
      <c r="J310" s="41"/>
      <c r="K310" s="41"/>
      <c r="L310" s="43" t="s">
        <v>516</v>
      </c>
      <c r="M310" s="102">
        <v>1</v>
      </c>
      <c r="N310" s="102">
        <v>1</v>
      </c>
      <c r="O310" s="102">
        <v>1</v>
      </c>
      <c r="P310" s="102">
        <v>1</v>
      </c>
      <c r="Q310" s="122">
        <f>SUM(Q311:Q318)</f>
        <v>18060000000</v>
      </c>
      <c r="R310" s="122">
        <f>SUM(R311:R318)</f>
        <v>5330000000</v>
      </c>
      <c r="S310" s="123">
        <f>SUM(S311:S318)</f>
        <v>5330000000</v>
      </c>
      <c r="T310" s="123">
        <f>SUM(T311:T318)</f>
        <v>5330000000</v>
      </c>
      <c r="U310" s="123">
        <f>SUM(U311:U318)</f>
        <v>5330000000</v>
      </c>
      <c r="V310" s="122">
        <f>SUM(V312:V318)</f>
        <v>0</v>
      </c>
      <c r="W310" s="49"/>
      <c r="X310" s="50"/>
      <c r="Y310" s="28">
        <v>2</v>
      </c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</row>
    <row r="311" spans="1:45" s="4" customFormat="1" ht="114.75" x14ac:dyDescent="0.25">
      <c r="A311" s="64">
        <v>1</v>
      </c>
      <c r="B311" s="65">
        <v>3</v>
      </c>
      <c r="C311" s="65">
        <v>3</v>
      </c>
      <c r="D311" s="66">
        <v>2.0099999999999998</v>
      </c>
      <c r="E311" s="190" t="s">
        <v>103</v>
      </c>
      <c r="F311" s="15" t="s">
        <v>517</v>
      </c>
      <c r="G311" s="15" t="s">
        <v>518</v>
      </c>
      <c r="H311" s="15" t="s">
        <v>518</v>
      </c>
      <c r="I311" s="15" t="s">
        <v>518</v>
      </c>
      <c r="J311" s="20" t="s">
        <v>518</v>
      </c>
      <c r="K311" s="20" t="s">
        <v>518</v>
      </c>
      <c r="L311" s="191" t="s">
        <v>518</v>
      </c>
      <c r="M311" s="192" t="s">
        <v>48</v>
      </c>
      <c r="N311" s="192" t="s">
        <v>446</v>
      </c>
      <c r="O311" s="192" t="s">
        <v>446</v>
      </c>
      <c r="P311" s="192" t="s">
        <v>446</v>
      </c>
      <c r="Q311" s="193">
        <v>45000000</v>
      </c>
      <c r="R311" s="68">
        <v>0</v>
      </c>
      <c r="S311" s="69">
        <v>0</v>
      </c>
      <c r="T311" s="69">
        <v>0</v>
      </c>
      <c r="U311" s="69">
        <v>0</v>
      </c>
      <c r="V311" s="68"/>
      <c r="W311" s="31"/>
      <c r="X311" s="32"/>
      <c r="Y311" s="28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</row>
    <row r="312" spans="1:45" s="4" customFormat="1" ht="38.450000000000003" customHeight="1" x14ac:dyDescent="0.25">
      <c r="A312" s="64">
        <v>1</v>
      </c>
      <c r="B312" s="65">
        <v>3</v>
      </c>
      <c r="C312" s="65">
        <v>3</v>
      </c>
      <c r="D312" s="66">
        <v>2.0099999999999998</v>
      </c>
      <c r="E312" s="190" t="s">
        <v>22</v>
      </c>
      <c r="F312" s="67" t="s">
        <v>519</v>
      </c>
      <c r="G312" s="67"/>
      <c r="H312" s="67"/>
      <c r="I312" s="67"/>
      <c r="J312" s="20"/>
      <c r="K312" s="20" t="s">
        <v>520</v>
      </c>
      <c r="L312" s="67" t="s">
        <v>521</v>
      </c>
      <c r="M312" s="189" t="s">
        <v>522</v>
      </c>
      <c r="N312" s="189" t="s">
        <v>522</v>
      </c>
      <c r="O312" s="189" t="s">
        <v>522</v>
      </c>
      <c r="P312" s="189" t="s">
        <v>522</v>
      </c>
      <c r="Q312" s="68">
        <v>15000000000</v>
      </c>
      <c r="R312" s="68">
        <v>4000000000</v>
      </c>
      <c r="S312" s="69">
        <v>4000000000</v>
      </c>
      <c r="T312" s="69">
        <v>4000000000</v>
      </c>
      <c r="U312" s="69">
        <v>4000000000</v>
      </c>
      <c r="V312" s="73"/>
      <c r="W312" s="31"/>
      <c r="X312" s="32"/>
      <c r="Y312" s="28">
        <v>3</v>
      </c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</row>
    <row r="313" spans="1:45" s="4" customFormat="1" ht="56.1" customHeight="1" x14ac:dyDescent="0.25">
      <c r="A313" s="64">
        <v>1</v>
      </c>
      <c r="B313" s="65">
        <v>3</v>
      </c>
      <c r="C313" s="65">
        <v>3</v>
      </c>
      <c r="D313" s="66">
        <v>2.0099999999999998</v>
      </c>
      <c r="E313" s="190" t="s">
        <v>523</v>
      </c>
      <c r="F313" s="67" t="s">
        <v>524</v>
      </c>
      <c r="G313" s="67"/>
      <c r="H313" s="67"/>
      <c r="I313" s="67"/>
      <c r="J313" s="20"/>
      <c r="K313" s="20" t="s">
        <v>525</v>
      </c>
      <c r="L313" s="67" t="s">
        <v>526</v>
      </c>
      <c r="M313" s="20" t="s">
        <v>527</v>
      </c>
      <c r="N313" s="20" t="s">
        <v>528</v>
      </c>
      <c r="O313" s="20" t="s">
        <v>528</v>
      </c>
      <c r="P313" s="20" t="s">
        <v>528</v>
      </c>
      <c r="Q313" s="68">
        <v>450000000</v>
      </c>
      <c r="R313" s="68">
        <v>450000000</v>
      </c>
      <c r="S313" s="69">
        <v>450000000</v>
      </c>
      <c r="T313" s="69">
        <v>450000000</v>
      </c>
      <c r="U313" s="69">
        <v>450000000</v>
      </c>
      <c r="V313" s="68">
        <v>0</v>
      </c>
      <c r="W313" s="31"/>
      <c r="X313" s="32"/>
      <c r="Y313" s="28">
        <v>3</v>
      </c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</row>
    <row r="314" spans="1:45" s="4" customFormat="1" ht="52.5" customHeight="1" x14ac:dyDescent="0.25">
      <c r="A314" s="64">
        <v>1</v>
      </c>
      <c r="B314" s="65">
        <v>3</v>
      </c>
      <c r="C314" s="65">
        <v>3</v>
      </c>
      <c r="D314" s="66">
        <v>2.0099999999999998</v>
      </c>
      <c r="E314" s="190" t="s">
        <v>529</v>
      </c>
      <c r="F314" s="67" t="s">
        <v>530</v>
      </c>
      <c r="G314" s="67"/>
      <c r="H314" s="67"/>
      <c r="I314" s="67"/>
      <c r="J314" s="20"/>
      <c r="K314" s="20" t="s">
        <v>531</v>
      </c>
      <c r="L314" s="67" t="s">
        <v>532</v>
      </c>
      <c r="M314" s="20" t="s">
        <v>533</v>
      </c>
      <c r="N314" s="20" t="s">
        <v>533</v>
      </c>
      <c r="O314" s="20" t="s">
        <v>533</v>
      </c>
      <c r="P314" s="20" t="s">
        <v>533</v>
      </c>
      <c r="Q314" s="68">
        <v>1350000000</v>
      </c>
      <c r="R314" s="68">
        <v>750000000</v>
      </c>
      <c r="S314" s="69">
        <v>750000000</v>
      </c>
      <c r="T314" s="69">
        <v>750000000</v>
      </c>
      <c r="U314" s="69">
        <v>750000000</v>
      </c>
      <c r="V314" s="73"/>
      <c r="W314" s="31"/>
      <c r="X314" s="32"/>
      <c r="Y314" s="28">
        <v>3</v>
      </c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</row>
    <row r="315" spans="1:45" s="137" customFormat="1" ht="38.25" hidden="1" x14ac:dyDescent="0.25">
      <c r="A315" s="125">
        <v>1</v>
      </c>
      <c r="B315" s="126">
        <v>3</v>
      </c>
      <c r="C315" s="126">
        <v>3</v>
      </c>
      <c r="D315" s="161">
        <v>2.0099999999999998</v>
      </c>
      <c r="E315" s="194" t="s">
        <v>534</v>
      </c>
      <c r="F315" s="127" t="s">
        <v>535</v>
      </c>
      <c r="G315" s="127"/>
      <c r="H315" s="127"/>
      <c r="I315" s="127"/>
      <c r="J315" s="129"/>
      <c r="K315" s="129"/>
      <c r="L315" s="127" t="s">
        <v>536</v>
      </c>
      <c r="M315" s="129" t="s">
        <v>537</v>
      </c>
      <c r="N315" s="129" t="s">
        <v>538</v>
      </c>
      <c r="O315" s="129" t="s">
        <v>538</v>
      </c>
      <c r="P315" s="129" t="s">
        <v>538</v>
      </c>
      <c r="Q315" s="132">
        <v>900000000</v>
      </c>
      <c r="R315" s="132">
        <v>0</v>
      </c>
      <c r="S315" s="195">
        <v>0</v>
      </c>
      <c r="T315" s="195">
        <v>0</v>
      </c>
      <c r="U315" s="195">
        <v>0</v>
      </c>
      <c r="V315" s="132">
        <v>0</v>
      </c>
      <c r="W315" s="133"/>
      <c r="X315" s="134"/>
      <c r="Y315" s="135"/>
      <c r="Z315" s="136"/>
      <c r="AA315" s="136"/>
      <c r="AB315" s="136"/>
      <c r="AC315" s="136"/>
      <c r="AD315" s="136"/>
      <c r="AE315" s="136"/>
      <c r="AF315" s="136"/>
      <c r="AG315" s="136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</row>
    <row r="316" spans="1:45" s="4" customFormat="1" ht="60.95" customHeight="1" x14ac:dyDescent="0.25">
      <c r="A316" s="64">
        <v>1</v>
      </c>
      <c r="B316" s="65">
        <v>3</v>
      </c>
      <c r="C316" s="65">
        <v>3</v>
      </c>
      <c r="D316" s="66">
        <v>2.0099999999999998</v>
      </c>
      <c r="E316" s="67">
        <v>14</v>
      </c>
      <c r="F316" s="67" t="s">
        <v>539</v>
      </c>
      <c r="G316" s="67"/>
      <c r="H316" s="67"/>
      <c r="I316" s="67"/>
      <c r="J316" s="20"/>
      <c r="K316" s="20"/>
      <c r="L316" s="67" t="s">
        <v>540</v>
      </c>
      <c r="M316" s="20" t="s">
        <v>541</v>
      </c>
      <c r="N316" s="20" t="s">
        <v>541</v>
      </c>
      <c r="O316" s="20" t="s">
        <v>541</v>
      </c>
      <c r="P316" s="20" t="s">
        <v>541</v>
      </c>
      <c r="Q316" s="68">
        <v>15000000</v>
      </c>
      <c r="R316" s="68">
        <v>15000000</v>
      </c>
      <c r="S316" s="69">
        <v>15000000</v>
      </c>
      <c r="T316" s="69">
        <v>15000000</v>
      </c>
      <c r="U316" s="69">
        <v>15000000</v>
      </c>
      <c r="V316" s="68"/>
      <c r="W316" s="31"/>
      <c r="X316" s="32"/>
      <c r="Y316" s="28">
        <v>3</v>
      </c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</row>
    <row r="317" spans="1:45" s="4" customFormat="1" ht="75.95" customHeight="1" x14ac:dyDescent="0.25">
      <c r="A317" s="64">
        <v>1</v>
      </c>
      <c r="B317" s="65">
        <v>3</v>
      </c>
      <c r="C317" s="65">
        <v>3</v>
      </c>
      <c r="D317" s="66">
        <v>2.0099999999999998</v>
      </c>
      <c r="E317" s="85">
        <v>16</v>
      </c>
      <c r="F317" s="67" t="s">
        <v>542</v>
      </c>
      <c r="G317" s="67"/>
      <c r="H317" s="67"/>
      <c r="I317" s="67"/>
      <c r="J317" s="20"/>
      <c r="K317" s="20" t="s">
        <v>60</v>
      </c>
      <c r="L317" s="67" t="s">
        <v>543</v>
      </c>
      <c r="M317" s="20" t="s">
        <v>544</v>
      </c>
      <c r="N317" s="20" t="s">
        <v>544</v>
      </c>
      <c r="O317" s="20" t="s">
        <v>544</v>
      </c>
      <c r="P317" s="20" t="s">
        <v>544</v>
      </c>
      <c r="Q317" s="68">
        <v>300000000</v>
      </c>
      <c r="R317" s="68">
        <v>115000000</v>
      </c>
      <c r="S317" s="69">
        <v>115000000</v>
      </c>
      <c r="T317" s="69">
        <v>115000000</v>
      </c>
      <c r="U317" s="69">
        <v>115000000</v>
      </c>
      <c r="V317" s="68"/>
      <c r="W317" s="31"/>
      <c r="X317" s="32"/>
      <c r="Y317" s="28">
        <v>3</v>
      </c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</row>
    <row r="318" spans="1:45" s="4" customFormat="1" ht="39" customHeight="1" x14ac:dyDescent="0.25">
      <c r="A318" s="64">
        <v>1</v>
      </c>
      <c r="B318" s="65">
        <v>3</v>
      </c>
      <c r="C318" s="65">
        <v>3</v>
      </c>
      <c r="D318" s="66">
        <v>2.0099999999999998</v>
      </c>
      <c r="E318" s="85">
        <v>19</v>
      </c>
      <c r="F318" s="67" t="s">
        <v>545</v>
      </c>
      <c r="G318" s="67"/>
      <c r="H318" s="67"/>
      <c r="I318" s="67"/>
      <c r="J318" s="20"/>
      <c r="K318" s="20"/>
      <c r="L318" s="67" t="s">
        <v>546</v>
      </c>
      <c r="M318" s="20" t="s">
        <v>547</v>
      </c>
      <c r="N318" s="20" t="s">
        <v>547</v>
      </c>
      <c r="O318" s="20" t="s">
        <v>547</v>
      </c>
      <c r="P318" s="20" t="s">
        <v>547</v>
      </c>
      <c r="Q318" s="68"/>
      <c r="R318" s="68"/>
      <c r="S318" s="69"/>
      <c r="T318" s="69"/>
      <c r="U318" s="69"/>
      <c r="V318" s="68"/>
      <c r="W318" s="31"/>
      <c r="X318" s="32"/>
      <c r="Y318" s="28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</row>
    <row r="319" spans="1:45" s="4" customFormat="1" ht="84.6" customHeight="1" x14ac:dyDescent="0.25">
      <c r="A319" s="87">
        <v>1</v>
      </c>
      <c r="B319" s="88">
        <v>3</v>
      </c>
      <c r="C319" s="88">
        <v>5</v>
      </c>
      <c r="D319" s="89"/>
      <c r="E319" s="89"/>
      <c r="F319" s="90" t="s">
        <v>548</v>
      </c>
      <c r="G319" s="535" t="s">
        <v>513</v>
      </c>
      <c r="H319" s="535" t="s">
        <v>210</v>
      </c>
      <c r="I319" s="16" t="s">
        <v>211</v>
      </c>
      <c r="J319" s="115">
        <v>70.7</v>
      </c>
      <c r="K319" s="51"/>
      <c r="L319" s="90" t="s">
        <v>549</v>
      </c>
      <c r="M319" s="116">
        <v>4.7199999999999999E-2</v>
      </c>
      <c r="N319" s="116">
        <v>4.7199999999999999E-2</v>
      </c>
      <c r="O319" s="116">
        <v>4.7199999999999999E-2</v>
      </c>
      <c r="P319" s="116">
        <v>4.7199999999999999E-2</v>
      </c>
      <c r="Q319" s="93">
        <f t="shared" ref="Q319:V319" si="23">Q321</f>
        <v>1208000000</v>
      </c>
      <c r="R319" s="93">
        <f t="shared" si="23"/>
        <v>508000000</v>
      </c>
      <c r="S319" s="94">
        <f t="shared" si="23"/>
        <v>648000000</v>
      </c>
      <c r="T319" s="94">
        <f t="shared" si="23"/>
        <v>700054000</v>
      </c>
      <c r="U319" s="94">
        <f t="shared" si="23"/>
        <v>2800554000</v>
      </c>
      <c r="V319" s="93">
        <f t="shared" si="23"/>
        <v>0</v>
      </c>
      <c r="W319" s="535" t="s">
        <v>213</v>
      </c>
      <c r="X319" s="56"/>
      <c r="Y319" s="28">
        <v>1</v>
      </c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</row>
    <row r="320" spans="1:45" s="4" customFormat="1" ht="25.5" x14ac:dyDescent="0.25">
      <c r="A320" s="118"/>
      <c r="B320" s="119"/>
      <c r="C320" s="119"/>
      <c r="D320" s="141"/>
      <c r="E320" s="141"/>
      <c r="F320" s="42"/>
      <c r="G320" s="536"/>
      <c r="H320" s="536"/>
      <c r="I320" s="16" t="s">
        <v>214</v>
      </c>
      <c r="J320" s="92">
        <v>6.4000000000000001E-2</v>
      </c>
      <c r="K320" s="41"/>
      <c r="L320" s="42"/>
      <c r="M320" s="121"/>
      <c r="N320" s="121"/>
      <c r="O320" s="121"/>
      <c r="P320" s="121"/>
      <c r="Q320" s="122"/>
      <c r="R320" s="122"/>
      <c r="S320" s="123"/>
      <c r="T320" s="123"/>
      <c r="U320" s="123"/>
      <c r="V320" s="122"/>
      <c r="W320" s="536"/>
      <c r="X320" s="50"/>
      <c r="Y320" s="28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</row>
    <row r="321" spans="1:45" s="4" customFormat="1" ht="51" x14ac:dyDescent="0.25">
      <c r="A321" s="118">
        <v>1</v>
      </c>
      <c r="B321" s="119">
        <v>3</v>
      </c>
      <c r="C321" s="119">
        <v>5</v>
      </c>
      <c r="D321" s="120">
        <v>2.0099999999999998</v>
      </c>
      <c r="E321" s="141"/>
      <c r="F321" s="43" t="s">
        <v>550</v>
      </c>
      <c r="G321" s="43"/>
      <c r="H321" s="43"/>
      <c r="I321" s="43"/>
      <c r="J321" s="41"/>
      <c r="K321" s="41"/>
      <c r="L321" s="43" t="s">
        <v>551</v>
      </c>
      <c r="M321" s="44">
        <v>1</v>
      </c>
      <c r="N321" s="44">
        <v>1</v>
      </c>
      <c r="O321" s="44">
        <v>1</v>
      </c>
      <c r="P321" s="44">
        <v>1</v>
      </c>
      <c r="Q321" s="122">
        <f>SUM(Q322:Q340)</f>
        <v>1208000000</v>
      </c>
      <c r="R321" s="122">
        <f>SUM(R322:R340)</f>
        <v>508000000</v>
      </c>
      <c r="S321" s="123">
        <f>S324+S338+S339+S340</f>
        <v>648000000</v>
      </c>
      <c r="T321" s="123">
        <f>T324+T338+T339+T340</f>
        <v>700054000</v>
      </c>
      <c r="U321" s="123">
        <f>U324+U338+U339+U340</f>
        <v>2800554000</v>
      </c>
      <c r="V321" s="122">
        <f>SUM(V322:V340)</f>
        <v>0</v>
      </c>
      <c r="W321" s="49"/>
      <c r="X321" s="50"/>
      <c r="Y321" s="28">
        <v>2</v>
      </c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</row>
    <row r="322" spans="1:45" s="4" customFormat="1" ht="71.45" customHeight="1" x14ac:dyDescent="0.25">
      <c r="A322" s="167">
        <v>1</v>
      </c>
      <c r="B322" s="168">
        <v>3</v>
      </c>
      <c r="C322" s="168">
        <v>5</v>
      </c>
      <c r="D322" s="170">
        <v>2.0099999999999998</v>
      </c>
      <c r="E322" s="169">
        <v>14</v>
      </c>
      <c r="F322" s="89" t="s">
        <v>552</v>
      </c>
      <c r="G322" s="89"/>
      <c r="H322" s="89"/>
      <c r="I322" s="89"/>
      <c r="J322" s="109"/>
      <c r="K322" s="109" t="s">
        <v>60</v>
      </c>
      <c r="L322" s="67" t="s">
        <v>553</v>
      </c>
      <c r="M322" s="20" t="s">
        <v>554</v>
      </c>
      <c r="N322" s="20" t="s">
        <v>554</v>
      </c>
      <c r="O322" s="20" t="s">
        <v>554</v>
      </c>
      <c r="P322" s="20" t="s">
        <v>554</v>
      </c>
      <c r="Q322" s="75"/>
      <c r="R322" s="75"/>
      <c r="S322" s="76"/>
      <c r="T322" s="76"/>
      <c r="U322" s="76"/>
      <c r="V322" s="75"/>
      <c r="W322" s="31"/>
      <c r="X322" s="32"/>
      <c r="Y322" s="28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</row>
    <row r="323" spans="1:45" s="4" customFormat="1" ht="57.6" customHeight="1" x14ac:dyDescent="0.25">
      <c r="A323" s="167">
        <v>1</v>
      </c>
      <c r="B323" s="168">
        <v>3</v>
      </c>
      <c r="C323" s="168">
        <v>5</v>
      </c>
      <c r="D323" s="170">
        <v>2.0099999999999998</v>
      </c>
      <c r="E323" s="196" t="s">
        <v>529</v>
      </c>
      <c r="F323" s="67" t="s">
        <v>555</v>
      </c>
      <c r="G323" s="67"/>
      <c r="H323" s="67"/>
      <c r="I323" s="67"/>
      <c r="J323" s="20"/>
      <c r="K323" s="20"/>
      <c r="L323" s="67" t="s">
        <v>556</v>
      </c>
      <c r="M323" s="20" t="s">
        <v>557</v>
      </c>
      <c r="N323" s="20" t="s">
        <v>557</v>
      </c>
      <c r="O323" s="20" t="s">
        <v>557</v>
      </c>
      <c r="P323" s="20" t="s">
        <v>557</v>
      </c>
      <c r="Q323" s="75"/>
      <c r="R323" s="75"/>
      <c r="S323" s="76"/>
      <c r="T323" s="76"/>
      <c r="U323" s="76"/>
      <c r="V323" s="75"/>
      <c r="W323" s="31"/>
      <c r="X323" s="32"/>
      <c r="Y323" s="28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</row>
    <row r="324" spans="1:45" s="4" customFormat="1" ht="47.45" customHeight="1" x14ac:dyDescent="0.25">
      <c r="A324" s="167">
        <v>1</v>
      </c>
      <c r="B324" s="168">
        <v>3</v>
      </c>
      <c r="C324" s="168">
        <v>5</v>
      </c>
      <c r="D324" s="170">
        <v>2.0099999999999998</v>
      </c>
      <c r="E324" s="196" t="s">
        <v>534</v>
      </c>
      <c r="F324" s="67" t="s">
        <v>558</v>
      </c>
      <c r="G324" s="67"/>
      <c r="H324" s="67"/>
      <c r="I324" s="67"/>
      <c r="J324" s="20"/>
      <c r="K324" s="20"/>
      <c r="L324" s="67" t="s">
        <v>559</v>
      </c>
      <c r="M324" s="20" t="s">
        <v>560</v>
      </c>
      <c r="N324" s="20" t="s">
        <v>561</v>
      </c>
      <c r="O324" s="20" t="s">
        <v>561</v>
      </c>
      <c r="P324" s="20" t="s">
        <v>561</v>
      </c>
      <c r="Q324" s="75">
        <v>650000000</v>
      </c>
      <c r="R324" s="75">
        <v>0</v>
      </c>
      <c r="S324" s="183">
        <f>SUM(S325:S326)</f>
        <v>140000000</v>
      </c>
      <c r="T324" s="486">
        <f>SUM(T325:T326)</f>
        <v>130000000</v>
      </c>
      <c r="U324" s="154">
        <f>SUM(U325:U337)</f>
        <v>2230500000</v>
      </c>
      <c r="V324" s="75"/>
      <c r="W324" s="31"/>
      <c r="X324" s="20"/>
      <c r="Y324" s="28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</row>
    <row r="325" spans="1:45" s="4" customFormat="1" ht="51" x14ac:dyDescent="0.25">
      <c r="A325" s="167"/>
      <c r="B325" s="168"/>
      <c r="C325" s="168"/>
      <c r="D325" s="170"/>
      <c r="E325" s="196"/>
      <c r="F325" s="182" t="s">
        <v>562</v>
      </c>
      <c r="G325" s="67"/>
      <c r="H325" s="67"/>
      <c r="I325" s="67"/>
      <c r="J325" s="20"/>
      <c r="K325" s="20" t="s">
        <v>563</v>
      </c>
      <c r="L325" s="67"/>
      <c r="M325" s="20"/>
      <c r="N325" s="20"/>
      <c r="O325" s="20" t="s">
        <v>564</v>
      </c>
      <c r="P325" s="20" t="s">
        <v>564</v>
      </c>
      <c r="Q325" s="75"/>
      <c r="R325" s="75"/>
      <c r="S325" s="183">
        <v>90000000</v>
      </c>
      <c r="T325" s="486">
        <v>80000000</v>
      </c>
      <c r="U325" s="486">
        <v>80000000</v>
      </c>
      <c r="V325" s="75"/>
      <c r="W325" s="31"/>
      <c r="X325" s="20" t="s">
        <v>288</v>
      </c>
      <c r="Y325" s="28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</row>
    <row r="326" spans="1:45" s="4" customFormat="1" ht="38.25" x14ac:dyDescent="0.25">
      <c r="A326" s="167"/>
      <c r="B326" s="168"/>
      <c r="C326" s="168"/>
      <c r="D326" s="170"/>
      <c r="E326" s="196"/>
      <c r="F326" s="182" t="s">
        <v>565</v>
      </c>
      <c r="G326" s="67"/>
      <c r="H326" s="67"/>
      <c r="I326" s="67"/>
      <c r="J326" s="20"/>
      <c r="K326" s="20" t="s">
        <v>342</v>
      </c>
      <c r="L326" s="67"/>
      <c r="M326" s="20"/>
      <c r="N326" s="20"/>
      <c r="O326" s="20" t="s">
        <v>566</v>
      </c>
      <c r="P326" s="481" t="s">
        <v>566</v>
      </c>
      <c r="Q326" s="75"/>
      <c r="R326" s="75"/>
      <c r="S326" s="183">
        <v>50000000</v>
      </c>
      <c r="T326" s="486">
        <v>50000000</v>
      </c>
      <c r="U326" s="486">
        <v>50000000</v>
      </c>
      <c r="V326" s="75"/>
      <c r="W326" s="31"/>
      <c r="X326" s="20" t="s">
        <v>288</v>
      </c>
      <c r="Y326" s="28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</row>
    <row r="327" spans="1:45" s="480" customFormat="1" ht="90" x14ac:dyDescent="0.25">
      <c r="A327" s="167"/>
      <c r="B327" s="168"/>
      <c r="C327" s="168"/>
      <c r="D327" s="170"/>
      <c r="E327" s="196"/>
      <c r="F327" s="492" t="s">
        <v>1681</v>
      </c>
      <c r="G327" s="67"/>
      <c r="H327" s="67"/>
      <c r="I327" s="67"/>
      <c r="J327" s="20"/>
      <c r="K327" s="469" t="s">
        <v>1684</v>
      </c>
      <c r="L327" s="67"/>
      <c r="M327" s="20"/>
      <c r="N327" s="20"/>
      <c r="O327" s="110"/>
      <c r="P327" s="469" t="s">
        <v>1765</v>
      </c>
      <c r="Q327" s="512"/>
      <c r="R327" s="75"/>
      <c r="S327" s="183"/>
      <c r="T327" s="486"/>
      <c r="U327" s="486">
        <v>840000000</v>
      </c>
      <c r="V327" s="75"/>
      <c r="W327" s="31"/>
      <c r="X327" s="20" t="s">
        <v>1550</v>
      </c>
      <c r="Y327" s="28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</row>
    <row r="328" spans="1:45" s="480" customFormat="1" ht="120" x14ac:dyDescent="0.25">
      <c r="A328" s="167"/>
      <c r="B328" s="168"/>
      <c r="C328" s="168"/>
      <c r="D328" s="170"/>
      <c r="E328" s="196"/>
      <c r="F328" s="492" t="s">
        <v>1682</v>
      </c>
      <c r="G328" s="67"/>
      <c r="H328" s="67"/>
      <c r="I328" s="67"/>
      <c r="J328" s="20"/>
      <c r="K328" s="469" t="s">
        <v>1685</v>
      </c>
      <c r="L328" s="67"/>
      <c r="M328" s="20"/>
      <c r="N328" s="20"/>
      <c r="O328" s="110"/>
      <c r="P328" s="469" t="s">
        <v>1548</v>
      </c>
      <c r="Q328" s="512"/>
      <c r="R328" s="75"/>
      <c r="S328" s="183"/>
      <c r="T328" s="486"/>
      <c r="U328" s="486">
        <v>72000000</v>
      </c>
      <c r="V328" s="75"/>
      <c r="W328" s="31"/>
      <c r="X328" s="20" t="s">
        <v>1550</v>
      </c>
      <c r="Y328" s="28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</row>
    <row r="329" spans="1:45" s="480" customFormat="1" ht="60" x14ac:dyDescent="0.25">
      <c r="A329" s="167"/>
      <c r="B329" s="168"/>
      <c r="C329" s="168"/>
      <c r="D329" s="170"/>
      <c r="E329" s="196"/>
      <c r="F329" s="492" t="s">
        <v>1683</v>
      </c>
      <c r="G329" s="67"/>
      <c r="H329" s="67"/>
      <c r="I329" s="67"/>
      <c r="J329" s="20"/>
      <c r="K329" s="469" t="s">
        <v>1477</v>
      </c>
      <c r="L329" s="67"/>
      <c r="M329" s="20"/>
      <c r="N329" s="20"/>
      <c r="O329" s="110"/>
      <c r="P329" s="469" t="s">
        <v>151</v>
      </c>
      <c r="Q329" s="512"/>
      <c r="R329" s="75"/>
      <c r="S329" s="183"/>
      <c r="T329" s="486"/>
      <c r="U329" s="486">
        <v>60000000</v>
      </c>
      <c r="V329" s="75"/>
      <c r="W329" s="31"/>
      <c r="X329" s="20" t="s">
        <v>1550</v>
      </c>
      <c r="Y329" s="28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</row>
    <row r="330" spans="1:45" s="480" customFormat="1" ht="90" x14ac:dyDescent="0.25">
      <c r="A330" s="167"/>
      <c r="B330" s="168"/>
      <c r="C330" s="168"/>
      <c r="D330" s="170"/>
      <c r="E330" s="196"/>
      <c r="F330" s="492" t="s">
        <v>1686</v>
      </c>
      <c r="G330" s="67"/>
      <c r="H330" s="67"/>
      <c r="I330" s="67"/>
      <c r="J330" s="20"/>
      <c r="K330" s="469" t="s">
        <v>1763</v>
      </c>
      <c r="L330" s="67"/>
      <c r="M330" s="20"/>
      <c r="N330" s="20"/>
      <c r="O330" s="110"/>
      <c r="P330" s="469" t="s">
        <v>1766</v>
      </c>
      <c r="Q330" s="512"/>
      <c r="R330" s="75"/>
      <c r="S330" s="183"/>
      <c r="T330" s="486"/>
      <c r="U330" s="486">
        <v>108000000</v>
      </c>
      <c r="V330" s="75"/>
      <c r="W330" s="31"/>
      <c r="X330" s="20" t="s">
        <v>1550</v>
      </c>
      <c r="Y330" s="28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</row>
    <row r="331" spans="1:45" s="480" customFormat="1" ht="75" x14ac:dyDescent="0.25">
      <c r="A331" s="167"/>
      <c r="B331" s="168"/>
      <c r="C331" s="168"/>
      <c r="D331" s="170"/>
      <c r="E331" s="196"/>
      <c r="F331" s="492" t="s">
        <v>1687</v>
      </c>
      <c r="G331" s="67"/>
      <c r="H331" s="67"/>
      <c r="I331" s="67"/>
      <c r="J331" s="20"/>
      <c r="K331" s="469" t="s">
        <v>1764</v>
      </c>
      <c r="L331" s="67"/>
      <c r="M331" s="20"/>
      <c r="N331" s="20"/>
      <c r="O331" s="110"/>
      <c r="P331" s="469" t="s">
        <v>600</v>
      </c>
      <c r="Q331" s="512"/>
      <c r="R331" s="75"/>
      <c r="S331" s="183"/>
      <c r="T331" s="486"/>
      <c r="U331" s="486">
        <v>24000000</v>
      </c>
      <c r="V331" s="75"/>
      <c r="W331" s="31"/>
      <c r="X331" s="20" t="s">
        <v>1550</v>
      </c>
      <c r="Y331" s="28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</row>
    <row r="332" spans="1:45" s="480" customFormat="1" ht="60" x14ac:dyDescent="0.25">
      <c r="A332" s="167"/>
      <c r="B332" s="168"/>
      <c r="C332" s="168"/>
      <c r="D332" s="170"/>
      <c r="E332" s="196"/>
      <c r="F332" s="492" t="s">
        <v>1689</v>
      </c>
      <c r="G332" s="67"/>
      <c r="H332" s="67"/>
      <c r="I332" s="67"/>
      <c r="J332" s="20"/>
      <c r="K332" s="469" t="s">
        <v>1691</v>
      </c>
      <c r="L332" s="67"/>
      <c r="M332" s="20"/>
      <c r="N332" s="20"/>
      <c r="O332" s="110"/>
      <c r="P332" s="469" t="s">
        <v>1297</v>
      </c>
      <c r="Q332" s="512"/>
      <c r="R332" s="75"/>
      <c r="S332" s="183"/>
      <c r="T332" s="486"/>
      <c r="U332" s="486">
        <v>120000000</v>
      </c>
      <c r="V332" s="75"/>
      <c r="W332" s="31"/>
      <c r="X332" s="20" t="s">
        <v>1550</v>
      </c>
      <c r="Y332" s="28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</row>
    <row r="333" spans="1:45" s="480" customFormat="1" ht="45" x14ac:dyDescent="0.25">
      <c r="A333" s="167"/>
      <c r="B333" s="168"/>
      <c r="C333" s="168"/>
      <c r="D333" s="170"/>
      <c r="E333" s="196"/>
      <c r="F333" s="492" t="s">
        <v>1690</v>
      </c>
      <c r="G333" s="67"/>
      <c r="H333" s="67"/>
      <c r="I333" s="67"/>
      <c r="J333" s="20"/>
      <c r="K333" s="469" t="s">
        <v>1506</v>
      </c>
      <c r="L333" s="67"/>
      <c r="M333" s="20"/>
      <c r="N333" s="20"/>
      <c r="O333" s="110"/>
      <c r="P333" s="469" t="s">
        <v>600</v>
      </c>
      <c r="Q333" s="512"/>
      <c r="R333" s="75"/>
      <c r="S333" s="183"/>
      <c r="T333" s="486"/>
      <c r="U333" s="486">
        <v>30500000</v>
      </c>
      <c r="V333" s="75"/>
      <c r="W333" s="31"/>
      <c r="X333" s="20" t="s">
        <v>1550</v>
      </c>
      <c r="Y333" s="28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</row>
    <row r="334" spans="1:45" s="480" customFormat="1" ht="60" x14ac:dyDescent="0.25">
      <c r="A334" s="167"/>
      <c r="B334" s="168"/>
      <c r="C334" s="168"/>
      <c r="D334" s="170"/>
      <c r="E334" s="196"/>
      <c r="F334" s="492" t="s">
        <v>1692</v>
      </c>
      <c r="G334" s="67"/>
      <c r="H334" s="67"/>
      <c r="I334" s="67"/>
      <c r="J334" s="20"/>
      <c r="K334" s="469" t="s">
        <v>1693</v>
      </c>
      <c r="L334" s="67"/>
      <c r="M334" s="20"/>
      <c r="N334" s="20"/>
      <c r="O334" s="110"/>
      <c r="P334" s="469" t="s">
        <v>1571</v>
      </c>
      <c r="Q334" s="512"/>
      <c r="R334" s="75"/>
      <c r="S334" s="183"/>
      <c r="T334" s="486"/>
      <c r="U334" s="486">
        <v>36000000</v>
      </c>
      <c r="V334" s="75"/>
      <c r="W334" s="31"/>
      <c r="X334" s="20" t="s">
        <v>1550</v>
      </c>
      <c r="Y334" s="28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</row>
    <row r="335" spans="1:45" s="480" customFormat="1" ht="60" x14ac:dyDescent="0.25">
      <c r="A335" s="167"/>
      <c r="B335" s="168"/>
      <c r="C335" s="168"/>
      <c r="D335" s="170"/>
      <c r="E335" s="196"/>
      <c r="F335" s="492" t="s">
        <v>1694</v>
      </c>
      <c r="G335" s="67"/>
      <c r="H335" s="67"/>
      <c r="I335" s="67"/>
      <c r="J335" s="20"/>
      <c r="K335" s="469" t="s">
        <v>1488</v>
      </c>
      <c r="L335" s="67"/>
      <c r="M335" s="20"/>
      <c r="N335" s="20"/>
      <c r="O335" s="110"/>
      <c r="P335" s="469" t="s">
        <v>597</v>
      </c>
      <c r="Q335" s="512"/>
      <c r="R335" s="75"/>
      <c r="S335" s="183"/>
      <c r="T335" s="486"/>
      <c r="U335" s="486">
        <v>540000000</v>
      </c>
      <c r="V335" s="75"/>
      <c r="W335" s="31"/>
      <c r="X335" s="20" t="s">
        <v>1550</v>
      </c>
      <c r="Y335" s="28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</row>
    <row r="336" spans="1:45" s="480" customFormat="1" ht="45" x14ac:dyDescent="0.25">
      <c r="A336" s="167"/>
      <c r="B336" s="168"/>
      <c r="C336" s="168"/>
      <c r="D336" s="170"/>
      <c r="E336" s="196"/>
      <c r="F336" s="492" t="s">
        <v>1696</v>
      </c>
      <c r="G336" s="67"/>
      <c r="H336" s="67"/>
      <c r="I336" s="67"/>
      <c r="J336" s="20"/>
      <c r="K336" s="469" t="s">
        <v>1495</v>
      </c>
      <c r="L336" s="67"/>
      <c r="M336" s="20"/>
      <c r="N336" s="20"/>
      <c r="O336" s="110"/>
      <c r="P336" s="469" t="s">
        <v>1767</v>
      </c>
      <c r="Q336" s="512"/>
      <c r="R336" s="75"/>
      <c r="S336" s="183"/>
      <c r="T336" s="486"/>
      <c r="U336" s="486">
        <v>200000000</v>
      </c>
      <c r="V336" s="75"/>
      <c r="W336" s="31"/>
      <c r="X336" s="20" t="s">
        <v>1550</v>
      </c>
      <c r="Y336" s="28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</row>
    <row r="337" spans="1:45" s="480" customFormat="1" ht="60" x14ac:dyDescent="0.25">
      <c r="A337" s="167"/>
      <c r="B337" s="168"/>
      <c r="C337" s="168"/>
      <c r="D337" s="170"/>
      <c r="E337" s="196"/>
      <c r="F337" s="524" t="s">
        <v>1810</v>
      </c>
      <c r="G337" s="67"/>
      <c r="H337" s="67"/>
      <c r="I337" s="67"/>
      <c r="J337" s="20"/>
      <c r="K337" s="469" t="s">
        <v>1811</v>
      </c>
      <c r="L337" s="67"/>
      <c r="M337" s="20"/>
      <c r="N337" s="20"/>
      <c r="O337" s="110"/>
      <c r="P337" s="469" t="s">
        <v>1812</v>
      </c>
      <c r="Q337" s="512"/>
      <c r="R337" s="75"/>
      <c r="S337" s="183"/>
      <c r="T337" s="486"/>
      <c r="U337" s="519">
        <v>70000000</v>
      </c>
      <c r="V337" s="75"/>
      <c r="W337" s="31"/>
      <c r="X337" s="20"/>
      <c r="Y337" s="28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</row>
    <row r="338" spans="1:45" s="4" customFormat="1" ht="56.45" customHeight="1" x14ac:dyDescent="0.25">
      <c r="A338" s="167">
        <v>1</v>
      </c>
      <c r="B338" s="168">
        <v>3</v>
      </c>
      <c r="C338" s="168">
        <v>5</v>
      </c>
      <c r="D338" s="170">
        <v>2.0099999999999998</v>
      </c>
      <c r="E338" s="85">
        <v>10</v>
      </c>
      <c r="F338" s="67" t="s">
        <v>567</v>
      </c>
      <c r="G338" s="67"/>
      <c r="H338" s="67"/>
      <c r="I338" s="67"/>
      <c r="J338" s="20"/>
      <c r="K338" s="20"/>
      <c r="L338" s="67" t="s">
        <v>568</v>
      </c>
      <c r="M338" s="20" t="s">
        <v>569</v>
      </c>
      <c r="N338" s="20" t="s">
        <v>570</v>
      </c>
      <c r="O338" s="20" t="s">
        <v>570</v>
      </c>
      <c r="P338" s="189" t="s">
        <v>570</v>
      </c>
      <c r="Q338" s="75">
        <v>200000000</v>
      </c>
      <c r="R338" s="75">
        <v>200000000</v>
      </c>
      <c r="S338" s="76">
        <v>200000000</v>
      </c>
      <c r="T338" s="486">
        <v>200000000</v>
      </c>
      <c r="U338" s="486">
        <v>200000000</v>
      </c>
      <c r="V338" s="75"/>
      <c r="W338" s="31"/>
      <c r="X338" s="32"/>
      <c r="Y338" s="28">
        <v>3</v>
      </c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</row>
    <row r="339" spans="1:45" s="4" customFormat="1" ht="46.5" customHeight="1" x14ac:dyDescent="0.25">
      <c r="A339" s="167">
        <v>1</v>
      </c>
      <c r="B339" s="168">
        <v>3</v>
      </c>
      <c r="C339" s="168">
        <v>5</v>
      </c>
      <c r="D339" s="170">
        <v>2.0099999999999998</v>
      </c>
      <c r="E339" s="85">
        <v>14</v>
      </c>
      <c r="F339" s="67" t="s">
        <v>552</v>
      </c>
      <c r="G339" s="67"/>
      <c r="H339" s="67"/>
      <c r="I339" s="67"/>
      <c r="J339" s="20"/>
      <c r="K339" s="20"/>
      <c r="L339" s="67" t="s">
        <v>553</v>
      </c>
      <c r="M339" s="20" t="s">
        <v>571</v>
      </c>
      <c r="N339" s="20" t="s">
        <v>571</v>
      </c>
      <c r="O339" s="20" t="s">
        <v>571</v>
      </c>
      <c r="P339" s="20" t="s">
        <v>571</v>
      </c>
      <c r="Q339" s="75">
        <v>200000000</v>
      </c>
      <c r="R339" s="75">
        <v>150000000</v>
      </c>
      <c r="S339" s="76">
        <v>150000000</v>
      </c>
      <c r="T339" s="486">
        <v>212054000</v>
      </c>
      <c r="U339" s="486">
        <v>212054000</v>
      </c>
      <c r="V339" s="68"/>
      <c r="W339" s="31"/>
      <c r="X339" s="32"/>
      <c r="Y339" s="28">
        <v>3</v>
      </c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</row>
    <row r="340" spans="1:45" s="4" customFormat="1" ht="25.5" x14ac:dyDescent="0.25">
      <c r="A340" s="167">
        <v>1</v>
      </c>
      <c r="B340" s="168">
        <v>3</v>
      </c>
      <c r="C340" s="168">
        <v>5</v>
      </c>
      <c r="D340" s="170">
        <v>2.0099999999999998</v>
      </c>
      <c r="E340" s="85">
        <v>15</v>
      </c>
      <c r="F340" s="67" t="s">
        <v>572</v>
      </c>
      <c r="G340" s="67"/>
      <c r="H340" s="67"/>
      <c r="I340" s="67"/>
      <c r="J340" s="20"/>
      <c r="K340" s="20" t="s">
        <v>573</v>
      </c>
      <c r="L340" s="67" t="s">
        <v>574</v>
      </c>
      <c r="M340" s="20" t="s">
        <v>575</v>
      </c>
      <c r="N340" s="20" t="s">
        <v>575</v>
      </c>
      <c r="O340" s="20" t="s">
        <v>575</v>
      </c>
      <c r="P340" s="20" t="s">
        <v>575</v>
      </c>
      <c r="Q340" s="75">
        <v>158000000</v>
      </c>
      <c r="R340" s="75">
        <v>158000000</v>
      </c>
      <c r="S340" s="76">
        <v>158000000</v>
      </c>
      <c r="T340" s="76">
        <v>158000000</v>
      </c>
      <c r="U340" s="76">
        <v>158000000</v>
      </c>
      <c r="V340" s="75"/>
      <c r="W340" s="31"/>
      <c r="X340" s="32"/>
      <c r="Y340" s="28">
        <v>3</v>
      </c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</row>
    <row r="341" spans="1:45" s="4" customFormat="1" ht="89.25" x14ac:dyDescent="0.25">
      <c r="A341" s="87">
        <v>1</v>
      </c>
      <c r="B341" s="88">
        <v>3</v>
      </c>
      <c r="C341" s="88">
        <v>8</v>
      </c>
      <c r="D341" s="89"/>
      <c r="E341" s="89"/>
      <c r="F341" s="90" t="s">
        <v>576</v>
      </c>
      <c r="G341" s="91" t="s">
        <v>156</v>
      </c>
      <c r="H341" s="90" t="s">
        <v>231</v>
      </c>
      <c r="I341" s="16" t="s">
        <v>232</v>
      </c>
      <c r="J341" s="53">
        <v>0.71</v>
      </c>
      <c r="K341" s="51"/>
      <c r="L341" s="535" t="s">
        <v>577</v>
      </c>
      <c r="M341" s="99">
        <v>0.87</v>
      </c>
      <c r="N341" s="99">
        <v>0.87</v>
      </c>
      <c r="O341" s="99">
        <v>0.87</v>
      </c>
      <c r="P341" s="99">
        <v>0.87</v>
      </c>
      <c r="Q341" s="93">
        <f t="shared" ref="Q341:V341" si="24">Q343</f>
        <v>16811000000</v>
      </c>
      <c r="R341" s="93">
        <f t="shared" si="24"/>
        <v>16107000000</v>
      </c>
      <c r="S341" s="94">
        <f t="shared" si="24"/>
        <v>16107000000</v>
      </c>
      <c r="T341" s="94">
        <f t="shared" si="24"/>
        <v>16107000000</v>
      </c>
      <c r="U341" s="94">
        <f t="shared" si="24"/>
        <v>16107000000</v>
      </c>
      <c r="V341" s="93">
        <f t="shared" si="24"/>
        <v>0</v>
      </c>
      <c r="W341" s="535" t="s">
        <v>234</v>
      </c>
      <c r="X341" s="56"/>
      <c r="Y341" s="28">
        <v>1</v>
      </c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</row>
    <row r="342" spans="1:45" s="4" customFormat="1" ht="25.5" x14ac:dyDescent="0.25">
      <c r="A342" s="118"/>
      <c r="B342" s="119"/>
      <c r="C342" s="119"/>
      <c r="D342" s="141"/>
      <c r="E342" s="141"/>
      <c r="F342" s="42"/>
      <c r="G342" s="43"/>
      <c r="H342" s="42"/>
      <c r="I342" s="16" t="s">
        <v>235</v>
      </c>
      <c r="J342" s="53" t="s">
        <v>236</v>
      </c>
      <c r="K342" s="41"/>
      <c r="L342" s="536"/>
      <c r="M342" s="44"/>
      <c r="N342" s="44"/>
      <c r="O342" s="44"/>
      <c r="P342" s="44"/>
      <c r="Q342" s="122"/>
      <c r="R342" s="122"/>
      <c r="S342" s="123"/>
      <c r="T342" s="123"/>
      <c r="U342" s="123"/>
      <c r="V342" s="122"/>
      <c r="W342" s="536"/>
      <c r="X342" s="50"/>
      <c r="Y342" s="28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</row>
    <row r="343" spans="1:45" s="4" customFormat="1" ht="71.099999999999994" customHeight="1" x14ac:dyDescent="0.25">
      <c r="A343" s="118">
        <v>1</v>
      </c>
      <c r="B343" s="119">
        <v>3</v>
      </c>
      <c r="C343" s="119">
        <v>8</v>
      </c>
      <c r="D343" s="120">
        <v>2.0099999999999998</v>
      </c>
      <c r="E343" s="141"/>
      <c r="F343" s="43" t="s">
        <v>578</v>
      </c>
      <c r="G343" s="43"/>
      <c r="H343" s="43"/>
      <c r="I343" s="43"/>
      <c r="J343" s="41"/>
      <c r="K343" s="41"/>
      <c r="L343" s="43" t="s">
        <v>579</v>
      </c>
      <c r="M343" s="44">
        <v>1</v>
      </c>
      <c r="N343" s="44">
        <v>1</v>
      </c>
      <c r="O343" s="44">
        <v>1</v>
      </c>
      <c r="P343" s="44">
        <v>1</v>
      </c>
      <c r="Q343" s="122">
        <f t="shared" ref="Q343:V343" si="25">SUM(Q344:Q351)</f>
        <v>16811000000</v>
      </c>
      <c r="R343" s="122">
        <f t="shared" si="25"/>
        <v>16107000000</v>
      </c>
      <c r="S343" s="123">
        <f t="shared" si="25"/>
        <v>16107000000</v>
      </c>
      <c r="T343" s="123">
        <f t="shared" si="25"/>
        <v>16107000000</v>
      </c>
      <c r="U343" s="123">
        <f t="shared" si="25"/>
        <v>16107000000</v>
      </c>
      <c r="V343" s="122">
        <f t="shared" si="25"/>
        <v>0</v>
      </c>
      <c r="W343" s="49"/>
      <c r="X343" s="50"/>
      <c r="Y343" s="28">
        <v>2</v>
      </c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</row>
    <row r="344" spans="1:45" s="4" customFormat="1" ht="95.1" customHeight="1" x14ac:dyDescent="0.25">
      <c r="A344" s="64">
        <v>1</v>
      </c>
      <c r="B344" s="65">
        <v>3</v>
      </c>
      <c r="C344" s="65">
        <v>8</v>
      </c>
      <c r="D344" s="66">
        <v>2.0099999999999998</v>
      </c>
      <c r="E344" s="67">
        <v>1</v>
      </c>
      <c r="F344" s="67" t="s">
        <v>580</v>
      </c>
      <c r="G344" s="67"/>
      <c r="H344" s="67"/>
      <c r="I344" s="67"/>
      <c r="J344" s="20"/>
      <c r="K344" s="20"/>
      <c r="L344" s="67" t="s">
        <v>581</v>
      </c>
      <c r="M344" s="20" t="s">
        <v>582</v>
      </c>
      <c r="N344" s="20" t="s">
        <v>582</v>
      </c>
      <c r="O344" s="20" t="s">
        <v>582</v>
      </c>
      <c r="P344" s="20" t="s">
        <v>582</v>
      </c>
      <c r="Q344" s="75">
        <v>150000000</v>
      </c>
      <c r="R344" s="75">
        <v>86000000</v>
      </c>
      <c r="S344" s="76">
        <v>86000000</v>
      </c>
      <c r="T344" s="76">
        <v>86000000</v>
      </c>
      <c r="U344" s="76">
        <v>86000000</v>
      </c>
      <c r="V344" s="75"/>
      <c r="W344" s="31"/>
      <c r="X344" s="32"/>
      <c r="Y344" s="28">
        <v>3</v>
      </c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</row>
    <row r="345" spans="1:45" s="4" customFormat="1" ht="81" customHeight="1" x14ac:dyDescent="0.25">
      <c r="A345" s="64">
        <v>1</v>
      </c>
      <c r="B345" s="65">
        <v>3</v>
      </c>
      <c r="C345" s="65">
        <v>8</v>
      </c>
      <c r="D345" s="66">
        <v>2.0099999999999998</v>
      </c>
      <c r="E345" s="65">
        <v>2</v>
      </c>
      <c r="F345" s="67" t="s">
        <v>583</v>
      </c>
      <c r="G345" s="67"/>
      <c r="H345" s="67"/>
      <c r="I345" s="67"/>
      <c r="J345" s="20"/>
      <c r="K345" s="20" t="s">
        <v>60</v>
      </c>
      <c r="L345" s="67" t="s">
        <v>584</v>
      </c>
      <c r="M345" s="20" t="s">
        <v>48</v>
      </c>
      <c r="N345" s="20" t="s">
        <v>48</v>
      </c>
      <c r="O345" s="20" t="s">
        <v>48</v>
      </c>
      <c r="P345" s="20" t="s">
        <v>48</v>
      </c>
      <c r="Q345" s="75">
        <v>16000000000</v>
      </c>
      <c r="R345" s="75">
        <v>16000000000</v>
      </c>
      <c r="S345" s="76">
        <v>16000000000</v>
      </c>
      <c r="T345" s="76">
        <v>16000000000</v>
      </c>
      <c r="U345" s="76">
        <v>16000000000</v>
      </c>
      <c r="V345" s="68"/>
      <c r="W345" s="31"/>
      <c r="X345" s="32"/>
      <c r="Y345" s="28">
        <v>3</v>
      </c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</row>
    <row r="346" spans="1:45" s="4" customFormat="1" ht="38.25" hidden="1" x14ac:dyDescent="0.25">
      <c r="A346" s="64">
        <v>1</v>
      </c>
      <c r="B346" s="65">
        <v>3</v>
      </c>
      <c r="C346" s="65">
        <v>8</v>
      </c>
      <c r="D346" s="66">
        <v>2.0099999999999998</v>
      </c>
      <c r="E346" s="67">
        <v>3</v>
      </c>
      <c r="F346" s="67" t="s">
        <v>585</v>
      </c>
      <c r="G346" s="67"/>
      <c r="H346" s="67"/>
      <c r="I346" s="67"/>
      <c r="J346" s="20"/>
      <c r="K346" s="20"/>
      <c r="L346" s="67" t="s">
        <v>586</v>
      </c>
      <c r="M346" s="20" t="s">
        <v>48</v>
      </c>
      <c r="N346" s="197" t="s">
        <v>446</v>
      </c>
      <c r="O346" s="197" t="s">
        <v>446</v>
      </c>
      <c r="P346" s="197" t="s">
        <v>446</v>
      </c>
      <c r="Q346" s="75">
        <v>50000000</v>
      </c>
      <c r="R346" s="75">
        <v>0</v>
      </c>
      <c r="S346" s="76">
        <v>0</v>
      </c>
      <c r="T346" s="76">
        <v>0</v>
      </c>
      <c r="U346" s="76">
        <v>0</v>
      </c>
      <c r="V346" s="75"/>
      <c r="W346" s="31"/>
      <c r="X346" s="32"/>
      <c r="Y346" s="28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</row>
    <row r="347" spans="1:45" s="4" customFormat="1" ht="57.6" customHeight="1" x14ac:dyDescent="0.25">
      <c r="A347" s="64">
        <v>1</v>
      </c>
      <c r="B347" s="65">
        <v>3</v>
      </c>
      <c r="C347" s="65">
        <v>8</v>
      </c>
      <c r="D347" s="66">
        <v>2.0099999999999998</v>
      </c>
      <c r="E347" s="67">
        <v>4</v>
      </c>
      <c r="F347" s="67" t="s">
        <v>587</v>
      </c>
      <c r="G347" s="67"/>
      <c r="H347" s="67"/>
      <c r="I347" s="67"/>
      <c r="J347" s="20"/>
      <c r="K347" s="20"/>
      <c r="L347" s="67" t="s">
        <v>588</v>
      </c>
      <c r="M347" s="20" t="s">
        <v>48</v>
      </c>
      <c r="N347" s="20" t="s">
        <v>48</v>
      </c>
      <c r="O347" s="20" t="s">
        <v>48</v>
      </c>
      <c r="P347" s="20" t="s">
        <v>48</v>
      </c>
      <c r="Q347" s="75">
        <v>21000000</v>
      </c>
      <c r="R347" s="75">
        <v>21000000</v>
      </c>
      <c r="S347" s="76">
        <v>21000000</v>
      </c>
      <c r="T347" s="76">
        <v>21000000</v>
      </c>
      <c r="U347" s="76">
        <v>21000000</v>
      </c>
      <c r="V347" s="75"/>
      <c r="W347" s="31"/>
      <c r="X347" s="32"/>
      <c r="Y347" s="28">
        <v>3</v>
      </c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</row>
    <row r="348" spans="1:45" s="4" customFormat="1" ht="51" hidden="1" x14ac:dyDescent="0.25">
      <c r="A348" s="64">
        <v>1</v>
      </c>
      <c r="B348" s="65">
        <v>3</v>
      </c>
      <c r="C348" s="65">
        <v>8</v>
      </c>
      <c r="D348" s="66">
        <v>2.0099999999999998</v>
      </c>
      <c r="E348" s="67">
        <v>5</v>
      </c>
      <c r="F348" s="67" t="s">
        <v>589</v>
      </c>
      <c r="G348" s="67"/>
      <c r="H348" s="67"/>
      <c r="I348" s="67"/>
      <c r="J348" s="20"/>
      <c r="K348" s="20"/>
      <c r="L348" s="67" t="s">
        <v>590</v>
      </c>
      <c r="M348" s="20" t="s">
        <v>48</v>
      </c>
      <c r="N348" s="197" t="s">
        <v>446</v>
      </c>
      <c r="O348" s="197" t="s">
        <v>446</v>
      </c>
      <c r="P348" s="197" t="s">
        <v>446</v>
      </c>
      <c r="Q348" s="75">
        <v>30000000</v>
      </c>
      <c r="R348" s="75">
        <v>0</v>
      </c>
      <c r="S348" s="76">
        <v>0</v>
      </c>
      <c r="T348" s="76">
        <v>0</v>
      </c>
      <c r="U348" s="76">
        <v>0</v>
      </c>
      <c r="V348" s="75"/>
      <c r="W348" s="31"/>
      <c r="X348" s="32"/>
      <c r="Y348" s="28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</row>
    <row r="349" spans="1:45" s="4" customFormat="1" ht="63.75" hidden="1" x14ac:dyDescent="0.25">
      <c r="A349" s="64">
        <v>1</v>
      </c>
      <c r="B349" s="65">
        <v>3</v>
      </c>
      <c r="C349" s="65">
        <v>8</v>
      </c>
      <c r="D349" s="66">
        <v>2.0099999999999998</v>
      </c>
      <c r="E349" s="67">
        <v>6</v>
      </c>
      <c r="F349" s="67" t="s">
        <v>591</v>
      </c>
      <c r="G349" s="67"/>
      <c r="H349" s="67"/>
      <c r="I349" s="67"/>
      <c r="J349" s="20"/>
      <c r="K349" s="20"/>
      <c r="L349" s="67" t="s">
        <v>592</v>
      </c>
      <c r="M349" s="20" t="s">
        <v>593</v>
      </c>
      <c r="N349" s="197" t="s">
        <v>594</v>
      </c>
      <c r="O349" s="197" t="s">
        <v>594</v>
      </c>
      <c r="P349" s="197" t="s">
        <v>594</v>
      </c>
      <c r="Q349" s="75">
        <v>30000000</v>
      </c>
      <c r="R349" s="75">
        <v>0</v>
      </c>
      <c r="S349" s="76">
        <v>0</v>
      </c>
      <c r="T349" s="76">
        <v>0</v>
      </c>
      <c r="U349" s="76">
        <v>0</v>
      </c>
      <c r="V349" s="75"/>
      <c r="W349" s="31"/>
      <c r="X349" s="32"/>
      <c r="Y349" s="28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</row>
    <row r="350" spans="1:45" s="4" customFormat="1" ht="51" hidden="1" x14ac:dyDescent="0.25">
      <c r="A350" s="64">
        <v>1</v>
      </c>
      <c r="B350" s="65">
        <v>3</v>
      </c>
      <c r="C350" s="65">
        <v>8</v>
      </c>
      <c r="D350" s="66">
        <v>2.0099999999999998</v>
      </c>
      <c r="E350" s="67">
        <v>11</v>
      </c>
      <c r="F350" s="67" t="s">
        <v>595</v>
      </c>
      <c r="G350" s="67"/>
      <c r="H350" s="67"/>
      <c r="I350" s="67"/>
      <c r="J350" s="20"/>
      <c r="K350" s="20"/>
      <c r="L350" s="67" t="s">
        <v>596</v>
      </c>
      <c r="M350" s="20" t="s">
        <v>597</v>
      </c>
      <c r="N350" s="197" t="s">
        <v>594</v>
      </c>
      <c r="O350" s="197" t="s">
        <v>594</v>
      </c>
      <c r="P350" s="197" t="s">
        <v>594</v>
      </c>
      <c r="Q350" s="75">
        <v>30000000</v>
      </c>
      <c r="R350" s="75">
        <v>0</v>
      </c>
      <c r="S350" s="76">
        <v>0</v>
      </c>
      <c r="T350" s="76">
        <v>0</v>
      </c>
      <c r="U350" s="76">
        <v>0</v>
      </c>
      <c r="V350" s="75"/>
      <c r="W350" s="31"/>
      <c r="X350" s="32"/>
      <c r="Y350" s="28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</row>
    <row r="351" spans="1:45" s="4" customFormat="1" ht="38.25" hidden="1" x14ac:dyDescent="0.25">
      <c r="A351" s="64">
        <v>1</v>
      </c>
      <c r="B351" s="65">
        <v>3</v>
      </c>
      <c r="C351" s="65">
        <v>8</v>
      </c>
      <c r="D351" s="66">
        <v>2.0099999999999998</v>
      </c>
      <c r="E351" s="67">
        <v>13</v>
      </c>
      <c r="F351" s="67" t="s">
        <v>598</v>
      </c>
      <c r="G351" s="67"/>
      <c r="H351" s="67"/>
      <c r="I351" s="67"/>
      <c r="J351" s="20"/>
      <c r="K351" s="20"/>
      <c r="L351" s="67" t="s">
        <v>599</v>
      </c>
      <c r="M351" s="20" t="s">
        <v>600</v>
      </c>
      <c r="N351" s="197" t="s">
        <v>594</v>
      </c>
      <c r="O351" s="197" t="s">
        <v>594</v>
      </c>
      <c r="P351" s="197" t="s">
        <v>594</v>
      </c>
      <c r="Q351" s="75">
        <v>500000000</v>
      </c>
      <c r="R351" s="75">
        <v>0</v>
      </c>
      <c r="S351" s="76">
        <v>0</v>
      </c>
      <c r="T351" s="76">
        <v>0</v>
      </c>
      <c r="U351" s="76">
        <v>0</v>
      </c>
      <c r="V351" s="75"/>
      <c r="W351" s="31"/>
      <c r="X351" s="32"/>
      <c r="Y351" s="28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</row>
    <row r="352" spans="1:45" s="4" customFormat="1" ht="63.75" x14ac:dyDescent="0.25">
      <c r="A352" s="87">
        <v>1</v>
      </c>
      <c r="B352" s="88">
        <v>3</v>
      </c>
      <c r="C352" s="88">
        <v>4</v>
      </c>
      <c r="D352" s="114"/>
      <c r="E352" s="88"/>
      <c r="F352" s="535" t="s">
        <v>601</v>
      </c>
      <c r="G352" s="91" t="s">
        <v>156</v>
      </c>
      <c r="H352" s="90" t="s">
        <v>602</v>
      </c>
      <c r="I352" s="16" t="s">
        <v>603</v>
      </c>
      <c r="J352" s="53">
        <v>71.94</v>
      </c>
      <c r="K352" s="51"/>
      <c r="L352" s="535" t="s">
        <v>604</v>
      </c>
      <c r="M352" s="116">
        <v>0.42859999999999998</v>
      </c>
      <c r="N352" s="116">
        <v>0.42859999999999998</v>
      </c>
      <c r="O352" s="116">
        <v>0.42859999999999998</v>
      </c>
      <c r="P352" s="116">
        <v>0.42859999999999998</v>
      </c>
      <c r="Q352" s="93">
        <f t="shared" ref="Q352:V352" si="26">Q355</f>
        <v>1500000000</v>
      </c>
      <c r="R352" s="93">
        <f t="shared" si="26"/>
        <v>100000000</v>
      </c>
      <c r="S352" s="94">
        <f t="shared" si="26"/>
        <v>100000000</v>
      </c>
      <c r="T352" s="94">
        <f t="shared" si="26"/>
        <v>100000000</v>
      </c>
      <c r="U352" s="94">
        <f t="shared" si="26"/>
        <v>100000000</v>
      </c>
      <c r="V352" s="93">
        <f t="shared" si="26"/>
        <v>0</v>
      </c>
      <c r="W352" s="535" t="s">
        <v>605</v>
      </c>
      <c r="X352" s="117"/>
      <c r="Y352" s="106">
        <v>1</v>
      </c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</row>
    <row r="353" spans="1:45" s="4" customFormat="1" ht="104.1" customHeight="1" x14ac:dyDescent="0.25">
      <c r="A353" s="95"/>
      <c r="B353" s="96"/>
      <c r="C353" s="96"/>
      <c r="D353" s="198"/>
      <c r="E353" s="96"/>
      <c r="F353" s="546"/>
      <c r="G353" s="98"/>
      <c r="H353" s="61"/>
      <c r="I353" s="16" t="s">
        <v>606</v>
      </c>
      <c r="J353" s="14" t="s">
        <v>607</v>
      </c>
      <c r="K353" s="57"/>
      <c r="L353" s="546"/>
      <c r="M353" s="199"/>
      <c r="N353" s="199"/>
      <c r="O353" s="199"/>
      <c r="P353" s="199"/>
      <c r="Q353" s="100"/>
      <c r="R353" s="100"/>
      <c r="S353" s="101"/>
      <c r="T353" s="101"/>
      <c r="U353" s="101"/>
      <c r="V353" s="100"/>
      <c r="W353" s="546"/>
      <c r="X353" s="200"/>
      <c r="Y353" s="106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</row>
    <row r="354" spans="1:45" s="4" customFormat="1" ht="25.5" x14ac:dyDescent="0.25">
      <c r="A354" s="118"/>
      <c r="B354" s="119"/>
      <c r="C354" s="119"/>
      <c r="D354" s="120"/>
      <c r="E354" s="119"/>
      <c r="F354" s="43"/>
      <c r="G354" s="43"/>
      <c r="H354" s="42"/>
      <c r="I354" s="16" t="s">
        <v>608</v>
      </c>
      <c r="J354" s="53" t="s">
        <v>609</v>
      </c>
      <c r="K354" s="41"/>
      <c r="L354" s="43"/>
      <c r="M354" s="121"/>
      <c r="N354" s="121"/>
      <c r="O354" s="121"/>
      <c r="P354" s="121"/>
      <c r="Q354" s="122"/>
      <c r="R354" s="122"/>
      <c r="S354" s="123"/>
      <c r="T354" s="123"/>
      <c r="U354" s="123"/>
      <c r="V354" s="122"/>
      <c r="W354" s="42"/>
      <c r="X354" s="124"/>
      <c r="Y354" s="106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</row>
    <row r="355" spans="1:45" s="4" customFormat="1" ht="60" customHeight="1" x14ac:dyDescent="0.25">
      <c r="A355" s="95">
        <v>1</v>
      </c>
      <c r="B355" s="96">
        <v>3</v>
      </c>
      <c r="C355" s="96">
        <v>4</v>
      </c>
      <c r="D355" s="120" t="s">
        <v>172</v>
      </c>
      <c r="E355" s="119"/>
      <c r="F355" s="43" t="s">
        <v>610</v>
      </c>
      <c r="G355" s="43"/>
      <c r="H355" s="43"/>
      <c r="I355" s="43"/>
      <c r="J355" s="41"/>
      <c r="K355" s="41"/>
      <c r="L355" s="43" t="s">
        <v>611</v>
      </c>
      <c r="M355" s="201" t="s">
        <v>154</v>
      </c>
      <c r="N355" s="201" t="s">
        <v>154</v>
      </c>
      <c r="O355" s="201" t="s">
        <v>154</v>
      </c>
      <c r="P355" s="201" t="s">
        <v>154</v>
      </c>
      <c r="Q355" s="122">
        <f t="shared" ref="Q355:V355" si="27">SUM(Q356:Q358)</f>
        <v>1500000000</v>
      </c>
      <c r="R355" s="122">
        <f t="shared" si="27"/>
        <v>100000000</v>
      </c>
      <c r="S355" s="123">
        <f t="shared" si="27"/>
        <v>100000000</v>
      </c>
      <c r="T355" s="123">
        <f t="shared" si="27"/>
        <v>100000000</v>
      </c>
      <c r="U355" s="123">
        <f t="shared" si="27"/>
        <v>100000000</v>
      </c>
      <c r="V355" s="122">
        <f t="shared" si="27"/>
        <v>0</v>
      </c>
      <c r="W355" s="49"/>
      <c r="X355" s="124"/>
      <c r="Y355" s="106">
        <v>2</v>
      </c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</row>
    <row r="356" spans="1:45" s="4" customFormat="1" ht="82.5" customHeight="1" x14ac:dyDescent="0.25">
      <c r="A356" s="167">
        <v>1</v>
      </c>
      <c r="B356" s="168">
        <v>3</v>
      </c>
      <c r="C356" s="168">
        <v>4</v>
      </c>
      <c r="D356" s="66" t="s">
        <v>172</v>
      </c>
      <c r="E356" s="65">
        <v>1</v>
      </c>
      <c r="F356" s="15" t="s">
        <v>612</v>
      </c>
      <c r="G356" s="17"/>
      <c r="H356" s="17"/>
      <c r="I356" s="17"/>
      <c r="J356" s="14"/>
      <c r="K356" s="20"/>
      <c r="L356" s="15" t="s">
        <v>613</v>
      </c>
      <c r="M356" s="202" t="s">
        <v>48</v>
      </c>
      <c r="N356" s="202" t="s">
        <v>48</v>
      </c>
      <c r="O356" s="202" t="s">
        <v>48</v>
      </c>
      <c r="P356" s="202" t="s">
        <v>48</v>
      </c>
      <c r="Q356" s="75">
        <v>50000000</v>
      </c>
      <c r="R356" s="75">
        <v>50000000</v>
      </c>
      <c r="S356" s="76">
        <v>50000000</v>
      </c>
      <c r="T356" s="76">
        <v>50000000</v>
      </c>
      <c r="U356" s="76">
        <v>50000000</v>
      </c>
      <c r="V356" s="75"/>
      <c r="W356" s="31"/>
      <c r="X356" s="32"/>
      <c r="Y356" s="28">
        <v>3</v>
      </c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</row>
    <row r="357" spans="1:45" s="4" customFormat="1" ht="38.25" hidden="1" x14ac:dyDescent="0.25">
      <c r="A357" s="167">
        <v>1</v>
      </c>
      <c r="B357" s="168">
        <v>3</v>
      </c>
      <c r="C357" s="168">
        <v>4</v>
      </c>
      <c r="D357" s="66" t="s">
        <v>172</v>
      </c>
      <c r="E357" s="65">
        <v>3</v>
      </c>
      <c r="F357" s="15" t="s">
        <v>614</v>
      </c>
      <c r="G357" s="17"/>
      <c r="H357" s="17"/>
      <c r="I357" s="17"/>
      <c r="J357" s="14"/>
      <c r="K357" s="20"/>
      <c r="L357" s="15" t="s">
        <v>615</v>
      </c>
      <c r="M357" s="202" t="s">
        <v>616</v>
      </c>
      <c r="N357" s="203" t="s">
        <v>617</v>
      </c>
      <c r="O357" s="203" t="s">
        <v>617</v>
      </c>
      <c r="P357" s="203" t="s">
        <v>617</v>
      </c>
      <c r="Q357" s="75">
        <v>1400000000</v>
      </c>
      <c r="R357" s="75">
        <v>0</v>
      </c>
      <c r="S357" s="76">
        <v>0</v>
      </c>
      <c r="T357" s="76">
        <v>0</v>
      </c>
      <c r="U357" s="76">
        <v>0</v>
      </c>
      <c r="V357" s="75"/>
      <c r="W357" s="31"/>
      <c r="X357" s="32"/>
      <c r="Y357" s="28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</row>
    <row r="358" spans="1:45" s="4" customFormat="1" ht="48.6" customHeight="1" x14ac:dyDescent="0.25">
      <c r="A358" s="167">
        <v>1</v>
      </c>
      <c r="B358" s="168">
        <v>3</v>
      </c>
      <c r="C358" s="168">
        <v>4</v>
      </c>
      <c r="D358" s="66" t="s">
        <v>172</v>
      </c>
      <c r="E358" s="65">
        <v>4</v>
      </c>
      <c r="F358" s="15" t="s">
        <v>618</v>
      </c>
      <c r="G358" s="17"/>
      <c r="H358" s="17"/>
      <c r="I358" s="17"/>
      <c r="J358" s="14"/>
      <c r="K358" s="20" t="s">
        <v>619</v>
      </c>
      <c r="L358" s="15" t="s">
        <v>620</v>
      </c>
      <c r="M358" s="202" t="s">
        <v>593</v>
      </c>
      <c r="N358" s="202" t="s">
        <v>593</v>
      </c>
      <c r="O358" s="202" t="s">
        <v>593</v>
      </c>
      <c r="P358" s="202" t="s">
        <v>593</v>
      </c>
      <c r="Q358" s="75">
        <v>50000000</v>
      </c>
      <c r="R358" s="75">
        <v>50000000</v>
      </c>
      <c r="S358" s="76">
        <v>50000000</v>
      </c>
      <c r="T358" s="76">
        <v>50000000</v>
      </c>
      <c r="U358" s="76">
        <v>50000000</v>
      </c>
      <c r="V358" s="75"/>
      <c r="W358" s="31"/>
      <c r="X358" s="32"/>
      <c r="Y358" s="28">
        <v>3</v>
      </c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</row>
    <row r="359" spans="1:45" s="4" customFormat="1" x14ac:dyDescent="0.25">
      <c r="A359" s="167"/>
      <c r="B359" s="168"/>
      <c r="C359" s="168"/>
      <c r="D359" s="170"/>
      <c r="E359" s="168"/>
      <c r="F359" s="13"/>
      <c r="G359" s="91"/>
      <c r="H359" s="91"/>
      <c r="I359" s="91"/>
      <c r="J359" s="51"/>
      <c r="K359" s="109"/>
      <c r="L359" s="89"/>
      <c r="M359" s="12"/>
      <c r="N359" s="12"/>
      <c r="O359" s="12"/>
      <c r="P359" s="12"/>
      <c r="Q359" s="174"/>
      <c r="R359" s="174"/>
      <c r="S359" s="204"/>
      <c r="T359" s="204"/>
      <c r="U359" s="204"/>
      <c r="V359" s="174"/>
      <c r="W359" s="175"/>
      <c r="X359" s="56"/>
      <c r="Y359" s="28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</row>
    <row r="360" spans="1:45" s="4" customFormat="1" ht="89.25" x14ac:dyDescent="0.25">
      <c r="A360" s="87">
        <v>1</v>
      </c>
      <c r="B360" s="88">
        <v>3</v>
      </c>
      <c r="C360" s="88">
        <v>9</v>
      </c>
      <c r="D360" s="89"/>
      <c r="E360" s="89"/>
      <c r="F360" s="90" t="s">
        <v>621</v>
      </c>
      <c r="G360" s="91" t="s">
        <v>156</v>
      </c>
      <c r="H360" s="90" t="s">
        <v>231</v>
      </c>
      <c r="I360" s="16" t="s">
        <v>232</v>
      </c>
      <c r="J360" s="53">
        <v>0.71</v>
      </c>
      <c r="K360" s="51"/>
      <c r="L360" s="535" t="s">
        <v>622</v>
      </c>
      <c r="M360" s="116">
        <v>0.375</v>
      </c>
      <c r="N360" s="116">
        <v>0.375</v>
      </c>
      <c r="O360" s="116">
        <v>0.375</v>
      </c>
      <c r="P360" s="116">
        <v>0.375</v>
      </c>
      <c r="Q360" s="93">
        <f t="shared" ref="Q360:V360" si="28">Q362</f>
        <v>26250000000</v>
      </c>
      <c r="R360" s="93">
        <f t="shared" si="28"/>
        <v>44950000000</v>
      </c>
      <c r="S360" s="94">
        <f t="shared" si="28"/>
        <v>46150000000</v>
      </c>
      <c r="T360" s="94">
        <f t="shared" si="28"/>
        <v>7250000000</v>
      </c>
      <c r="U360" s="94">
        <f t="shared" si="28"/>
        <v>7250000000</v>
      </c>
      <c r="V360" s="93">
        <f t="shared" si="28"/>
        <v>0</v>
      </c>
      <c r="W360" s="535" t="s">
        <v>234</v>
      </c>
      <c r="X360" s="56"/>
      <c r="Y360" s="28">
        <v>1</v>
      </c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</row>
    <row r="361" spans="1:45" s="4" customFormat="1" ht="25.5" x14ac:dyDescent="0.25">
      <c r="A361" s="118"/>
      <c r="B361" s="119"/>
      <c r="C361" s="119"/>
      <c r="D361" s="141"/>
      <c r="E361" s="141"/>
      <c r="F361" s="42"/>
      <c r="G361" s="43"/>
      <c r="H361" s="42"/>
      <c r="I361" s="16" t="s">
        <v>235</v>
      </c>
      <c r="J361" s="53" t="s">
        <v>236</v>
      </c>
      <c r="K361" s="41"/>
      <c r="L361" s="536"/>
      <c r="M361" s="121"/>
      <c r="N361" s="121"/>
      <c r="O361" s="121"/>
      <c r="P361" s="121"/>
      <c r="Q361" s="122"/>
      <c r="R361" s="122"/>
      <c r="S361" s="123"/>
      <c r="T361" s="123"/>
      <c r="U361" s="123"/>
      <c r="V361" s="122"/>
      <c r="W361" s="536"/>
      <c r="X361" s="50"/>
      <c r="Y361" s="28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</row>
    <row r="362" spans="1:45" s="4" customFormat="1" ht="70.5" customHeight="1" x14ac:dyDescent="0.25">
      <c r="A362" s="118">
        <v>1</v>
      </c>
      <c r="B362" s="119">
        <v>3</v>
      </c>
      <c r="C362" s="119">
        <v>9</v>
      </c>
      <c r="D362" s="120">
        <v>2.0099999999999998</v>
      </c>
      <c r="E362" s="141"/>
      <c r="F362" s="43" t="s">
        <v>623</v>
      </c>
      <c r="G362" s="43"/>
      <c r="H362" s="43"/>
      <c r="I362" s="43"/>
      <c r="J362" s="41"/>
      <c r="K362" s="41"/>
      <c r="L362" s="43" t="s">
        <v>624</v>
      </c>
      <c r="M362" s="44">
        <v>1</v>
      </c>
      <c r="N362" s="44">
        <v>1</v>
      </c>
      <c r="O362" s="44">
        <v>1</v>
      </c>
      <c r="P362" s="44">
        <v>1</v>
      </c>
      <c r="Q362" s="122">
        <f>SUM(Q363:Q397)</f>
        <v>26250000000</v>
      </c>
      <c r="R362" s="122">
        <f>SUM(R363:R397)</f>
        <v>44950000000</v>
      </c>
      <c r="S362" s="123">
        <f>SUM(S363:S397)</f>
        <v>46150000000</v>
      </c>
      <c r="T362" s="123">
        <f>SUM(T363:T366)</f>
        <v>7250000000</v>
      </c>
      <c r="U362" s="123">
        <f>SUM(U363:U366)</f>
        <v>7250000000</v>
      </c>
      <c r="V362" s="122">
        <f>SUM(V363:V365)</f>
        <v>0</v>
      </c>
      <c r="W362" s="49"/>
      <c r="X362" s="50"/>
      <c r="Y362" s="28">
        <v>2</v>
      </c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</row>
    <row r="363" spans="1:45" s="4" customFormat="1" ht="75" customHeight="1" x14ac:dyDescent="0.25">
      <c r="A363" s="64">
        <v>1</v>
      </c>
      <c r="B363" s="65">
        <v>3</v>
      </c>
      <c r="C363" s="65">
        <v>9</v>
      </c>
      <c r="D363" s="66">
        <v>2.0099999999999998</v>
      </c>
      <c r="E363" s="65">
        <v>1</v>
      </c>
      <c r="F363" s="67" t="s">
        <v>625</v>
      </c>
      <c r="G363" s="67"/>
      <c r="H363" s="67"/>
      <c r="I363" s="67"/>
      <c r="J363" s="20"/>
      <c r="K363" s="20" t="s">
        <v>60</v>
      </c>
      <c r="L363" s="67" t="s">
        <v>626</v>
      </c>
      <c r="M363" s="20" t="s">
        <v>48</v>
      </c>
      <c r="N363" s="20" t="s">
        <v>48</v>
      </c>
      <c r="O363" s="20" t="s">
        <v>48</v>
      </c>
      <c r="P363" s="20" t="s">
        <v>48</v>
      </c>
      <c r="Q363" s="68">
        <v>100000000</v>
      </c>
      <c r="R363" s="68">
        <v>100000000</v>
      </c>
      <c r="S363" s="69">
        <v>100000000</v>
      </c>
      <c r="T363" s="69">
        <v>100000000</v>
      </c>
      <c r="U363" s="69">
        <v>100000000</v>
      </c>
      <c r="V363" s="68"/>
      <c r="W363" s="31"/>
      <c r="X363" s="32"/>
      <c r="Y363" s="28">
        <v>3</v>
      </c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</row>
    <row r="364" spans="1:45" s="4" customFormat="1" ht="105.95" customHeight="1" x14ac:dyDescent="0.25">
      <c r="A364" s="64">
        <v>1</v>
      </c>
      <c r="B364" s="65">
        <v>3</v>
      </c>
      <c r="C364" s="65">
        <v>9</v>
      </c>
      <c r="D364" s="66">
        <v>2.0099999999999998</v>
      </c>
      <c r="E364" s="67">
        <v>2</v>
      </c>
      <c r="F364" s="67" t="s">
        <v>627</v>
      </c>
      <c r="G364" s="67"/>
      <c r="H364" s="67"/>
      <c r="I364" s="67"/>
      <c r="J364" s="20"/>
      <c r="K364" s="20"/>
      <c r="L364" s="67" t="s">
        <v>628</v>
      </c>
      <c r="M364" s="20" t="s">
        <v>629</v>
      </c>
      <c r="N364" s="20" t="s">
        <v>629</v>
      </c>
      <c r="O364" s="20" t="s">
        <v>629</v>
      </c>
      <c r="P364" s="20" t="s">
        <v>629</v>
      </c>
      <c r="Q364" s="68">
        <v>50000000</v>
      </c>
      <c r="R364" s="68">
        <v>50000000</v>
      </c>
      <c r="S364" s="69">
        <v>50000000</v>
      </c>
      <c r="T364" s="69">
        <v>50000000</v>
      </c>
      <c r="U364" s="69">
        <v>50000000</v>
      </c>
      <c r="V364" s="68">
        <v>0</v>
      </c>
      <c r="W364" s="31"/>
      <c r="X364" s="32"/>
      <c r="Y364" s="28">
        <v>3</v>
      </c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</row>
    <row r="365" spans="1:45" s="4" customFormat="1" ht="101.45" customHeight="1" x14ac:dyDescent="0.25">
      <c r="A365" s="64">
        <v>1</v>
      </c>
      <c r="B365" s="65">
        <v>3</v>
      </c>
      <c r="C365" s="65">
        <v>9</v>
      </c>
      <c r="D365" s="66">
        <v>2.0099999999999998</v>
      </c>
      <c r="E365" s="65">
        <v>3</v>
      </c>
      <c r="F365" s="67" t="s">
        <v>630</v>
      </c>
      <c r="G365" s="67"/>
      <c r="H365" s="67"/>
      <c r="I365" s="67"/>
      <c r="J365" s="20"/>
      <c r="K365" s="20" t="s">
        <v>631</v>
      </c>
      <c r="L365" s="67" t="s">
        <v>632</v>
      </c>
      <c r="M365" s="20" t="s">
        <v>633</v>
      </c>
      <c r="N365" s="20" t="s">
        <v>633</v>
      </c>
      <c r="O365" s="20" t="s">
        <v>633</v>
      </c>
      <c r="P365" s="20" t="s">
        <v>633</v>
      </c>
      <c r="Q365" s="68">
        <v>7000000000</v>
      </c>
      <c r="R365" s="68">
        <v>7000000000</v>
      </c>
      <c r="S365" s="69">
        <v>7000000000</v>
      </c>
      <c r="T365" s="69">
        <v>7000000000</v>
      </c>
      <c r="U365" s="69">
        <v>7000000000</v>
      </c>
      <c r="V365" s="68"/>
      <c r="W365" s="31"/>
      <c r="X365" s="32"/>
      <c r="Y365" s="28">
        <v>3</v>
      </c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</row>
    <row r="366" spans="1:45" s="4" customFormat="1" ht="72.95" customHeight="1" x14ac:dyDescent="0.25">
      <c r="A366" s="64">
        <v>1</v>
      </c>
      <c r="B366" s="65">
        <v>3</v>
      </c>
      <c r="C366" s="65">
        <v>9</v>
      </c>
      <c r="D366" s="66">
        <v>2.0099999999999998</v>
      </c>
      <c r="E366" s="65">
        <v>4</v>
      </c>
      <c r="F366" s="67" t="s">
        <v>634</v>
      </c>
      <c r="G366" s="79"/>
      <c r="H366" s="79"/>
      <c r="I366" s="79"/>
      <c r="J366" s="78"/>
      <c r="K366" s="78"/>
      <c r="L366" s="67" t="s">
        <v>635</v>
      </c>
      <c r="M366" s="20" t="s">
        <v>629</v>
      </c>
      <c r="N366" s="20" t="s">
        <v>629</v>
      </c>
      <c r="O366" s="20" t="s">
        <v>629</v>
      </c>
      <c r="P366" s="20" t="s">
        <v>629</v>
      </c>
      <c r="Q366" s="68">
        <v>100000000</v>
      </c>
      <c r="R366" s="68">
        <v>100000000</v>
      </c>
      <c r="S366" s="69">
        <v>100000000</v>
      </c>
      <c r="T366" s="69">
        <v>100000000</v>
      </c>
      <c r="U366" s="69">
        <v>100000000</v>
      </c>
      <c r="V366" s="205"/>
      <c r="W366" s="82"/>
      <c r="X366" s="79"/>
      <c r="Y366" s="83">
        <v>3</v>
      </c>
      <c r="Z366" s="84"/>
      <c r="AA366" s="84"/>
      <c r="AB366" s="84"/>
      <c r="AC366" s="84"/>
      <c r="AD366" s="84"/>
      <c r="AE366" s="84"/>
      <c r="AF366" s="84"/>
      <c r="AG366" s="84"/>
      <c r="AH366" s="84"/>
      <c r="AI366" s="84"/>
      <c r="AJ366" s="84"/>
      <c r="AK366" s="84"/>
      <c r="AL366" s="84"/>
      <c r="AM366" s="84"/>
      <c r="AN366" s="84"/>
      <c r="AO366" s="84"/>
      <c r="AP366" s="84"/>
      <c r="AQ366" s="84"/>
      <c r="AR366" s="84"/>
      <c r="AS366" s="84"/>
    </row>
    <row r="367" spans="1:45" s="4" customFormat="1" ht="25.5" x14ac:dyDescent="0.25">
      <c r="A367" s="206">
        <v>2</v>
      </c>
      <c r="B367" s="207">
        <v>10</v>
      </c>
      <c r="C367" s="208"/>
      <c r="D367" s="208"/>
      <c r="E367" s="208"/>
      <c r="F367" s="23" t="s">
        <v>636</v>
      </c>
      <c r="G367" s="209"/>
      <c r="H367" s="23"/>
      <c r="I367" s="23"/>
      <c r="J367" s="21"/>
      <c r="K367" s="21"/>
      <c r="L367" s="210"/>
      <c r="M367" s="21"/>
      <c r="N367" s="21"/>
      <c r="O367" s="21"/>
      <c r="P367" s="21"/>
      <c r="Q367" s="24">
        <f t="shared" ref="Q367:V367" si="29">Q369</f>
        <v>3300000000</v>
      </c>
      <c r="R367" s="24">
        <f t="shared" si="29"/>
        <v>6400000000</v>
      </c>
      <c r="S367" s="25">
        <f t="shared" si="29"/>
        <v>6600000000</v>
      </c>
      <c r="T367" s="25">
        <f t="shared" si="29"/>
        <v>9600000000</v>
      </c>
      <c r="U367" s="25">
        <f t="shared" si="29"/>
        <v>12850000000</v>
      </c>
      <c r="V367" s="24">
        <f t="shared" si="29"/>
        <v>3300000000</v>
      </c>
      <c r="W367" s="26"/>
      <c r="X367" s="27"/>
      <c r="Y367" s="83"/>
      <c r="Z367" s="211"/>
      <c r="AA367" s="211"/>
      <c r="AB367" s="211"/>
      <c r="AC367" s="211"/>
      <c r="AD367" s="211"/>
      <c r="AE367" s="211"/>
      <c r="AF367" s="211"/>
      <c r="AG367" s="211"/>
      <c r="AH367" s="211"/>
      <c r="AI367" s="211"/>
      <c r="AJ367" s="211"/>
      <c r="AK367" s="211"/>
      <c r="AL367" s="211"/>
      <c r="AM367" s="211"/>
      <c r="AN367" s="211"/>
      <c r="AO367" s="211"/>
      <c r="AP367" s="211"/>
      <c r="AQ367" s="211"/>
      <c r="AR367" s="211"/>
      <c r="AS367" s="211"/>
    </row>
    <row r="368" spans="1:45" s="4" customFormat="1" x14ac:dyDescent="0.25">
      <c r="A368" s="70"/>
      <c r="B368" s="143"/>
      <c r="C368" s="67"/>
      <c r="D368" s="67"/>
      <c r="E368" s="67"/>
      <c r="F368" s="17"/>
      <c r="G368" s="79"/>
      <c r="H368" s="17"/>
      <c r="I368" s="17"/>
      <c r="J368" s="14"/>
      <c r="K368" s="14"/>
      <c r="L368" s="16"/>
      <c r="M368" s="14"/>
      <c r="N368" s="14"/>
      <c r="O368" s="14"/>
      <c r="P368" s="14"/>
      <c r="Q368" s="18"/>
      <c r="R368" s="18"/>
      <c r="S368" s="19"/>
      <c r="T368" s="19"/>
      <c r="U368" s="19"/>
      <c r="V368" s="18"/>
      <c r="W368" s="31"/>
      <c r="X368" s="32"/>
      <c r="Y368" s="83"/>
      <c r="Z368" s="211"/>
      <c r="AA368" s="211"/>
      <c r="AB368" s="211"/>
      <c r="AC368" s="211"/>
      <c r="AD368" s="211"/>
      <c r="AE368" s="211"/>
      <c r="AF368" s="211"/>
      <c r="AG368" s="211"/>
      <c r="AH368" s="211"/>
      <c r="AI368" s="211"/>
      <c r="AJ368" s="211"/>
      <c r="AK368" s="211"/>
      <c r="AL368" s="211"/>
      <c r="AM368" s="211"/>
      <c r="AN368" s="211"/>
      <c r="AO368" s="211"/>
      <c r="AP368" s="211"/>
      <c r="AQ368" s="211"/>
      <c r="AR368" s="211"/>
      <c r="AS368" s="211"/>
    </row>
    <row r="369" spans="1:45" s="4" customFormat="1" ht="25.5" x14ac:dyDescent="0.25">
      <c r="A369" s="212"/>
      <c r="B369" s="212"/>
      <c r="C369" s="213"/>
      <c r="D369" s="213"/>
      <c r="E369" s="213"/>
      <c r="F369" s="34" t="s">
        <v>24</v>
      </c>
      <c r="G369" s="34"/>
      <c r="H369" s="34"/>
      <c r="I369" s="34"/>
      <c r="J369" s="214"/>
      <c r="K369" s="33"/>
      <c r="L369" s="215"/>
      <c r="M369" s="33"/>
      <c r="N369" s="33"/>
      <c r="O369" s="33"/>
      <c r="P369" s="33"/>
      <c r="Q369" s="37">
        <f t="shared" ref="Q369:V369" si="30">Q371+Q384+Q388+Q393</f>
        <v>3300000000</v>
      </c>
      <c r="R369" s="37">
        <f t="shared" si="30"/>
        <v>6400000000</v>
      </c>
      <c r="S369" s="38">
        <f t="shared" si="30"/>
        <v>6600000000</v>
      </c>
      <c r="T369" s="38">
        <f t="shared" si="30"/>
        <v>9600000000</v>
      </c>
      <c r="U369" s="38">
        <f t="shared" si="30"/>
        <v>12850000000</v>
      </c>
      <c r="V369" s="37">
        <f t="shared" si="30"/>
        <v>3300000000</v>
      </c>
      <c r="W369" s="39"/>
      <c r="X369" s="40"/>
      <c r="Y369" s="83"/>
      <c r="Z369" s="211"/>
      <c r="AA369" s="211"/>
      <c r="AB369" s="211"/>
      <c r="AC369" s="211"/>
      <c r="AD369" s="211"/>
      <c r="AE369" s="211"/>
      <c r="AF369" s="211"/>
      <c r="AG369" s="211"/>
      <c r="AH369" s="211"/>
      <c r="AI369" s="211"/>
      <c r="AJ369" s="211"/>
      <c r="AK369" s="211"/>
      <c r="AL369" s="211"/>
      <c r="AM369" s="211"/>
      <c r="AN369" s="211"/>
      <c r="AO369" s="211"/>
      <c r="AP369" s="211"/>
      <c r="AQ369" s="211"/>
      <c r="AR369" s="211"/>
      <c r="AS369" s="211"/>
    </row>
    <row r="370" spans="1:45" s="4" customFormat="1" x14ac:dyDescent="0.25">
      <c r="A370" s="79"/>
      <c r="B370" s="79"/>
      <c r="C370" s="67"/>
      <c r="D370" s="67"/>
      <c r="E370" s="67"/>
      <c r="F370" s="17"/>
      <c r="G370" s="17"/>
      <c r="H370" s="17"/>
      <c r="I370" s="17"/>
      <c r="J370" s="53"/>
      <c r="K370" s="14"/>
      <c r="L370" s="216"/>
      <c r="M370" s="14"/>
      <c r="N370" s="14"/>
      <c r="O370" s="14"/>
      <c r="P370" s="14"/>
      <c r="Q370" s="18"/>
      <c r="R370" s="18"/>
      <c r="S370" s="19"/>
      <c r="T370" s="19"/>
      <c r="U370" s="19"/>
      <c r="V370" s="18"/>
      <c r="W370" s="31"/>
      <c r="X370" s="32"/>
      <c r="Y370" s="83"/>
      <c r="Z370" s="211"/>
      <c r="AA370" s="211"/>
      <c r="AB370" s="211"/>
      <c r="AC370" s="211"/>
      <c r="AD370" s="211"/>
      <c r="AE370" s="211"/>
      <c r="AF370" s="211"/>
      <c r="AG370" s="211"/>
      <c r="AH370" s="211"/>
      <c r="AI370" s="211"/>
      <c r="AJ370" s="211"/>
      <c r="AK370" s="211"/>
      <c r="AL370" s="211"/>
      <c r="AM370" s="211"/>
      <c r="AN370" s="211"/>
      <c r="AO370" s="211"/>
      <c r="AP370" s="211"/>
      <c r="AQ370" s="211"/>
      <c r="AR370" s="211"/>
      <c r="AS370" s="211"/>
    </row>
    <row r="371" spans="1:45" s="4" customFormat="1" ht="102" customHeight="1" x14ac:dyDescent="0.25">
      <c r="A371" s="87">
        <v>2</v>
      </c>
      <c r="B371" s="138">
        <v>10</v>
      </c>
      <c r="C371" s="88">
        <v>5</v>
      </c>
      <c r="D371" s="89"/>
      <c r="E371" s="89"/>
      <c r="F371" s="90" t="s">
        <v>637</v>
      </c>
      <c r="G371" s="91" t="s">
        <v>156</v>
      </c>
      <c r="H371" s="90" t="s">
        <v>231</v>
      </c>
      <c r="I371" s="16" t="s">
        <v>232</v>
      </c>
      <c r="J371" s="53">
        <v>0.71</v>
      </c>
      <c r="K371" s="51"/>
      <c r="L371" s="90" t="s">
        <v>638</v>
      </c>
      <c r="M371" s="99">
        <v>1</v>
      </c>
      <c r="N371" s="99">
        <v>1</v>
      </c>
      <c r="O371" s="99">
        <v>1</v>
      </c>
      <c r="P371" s="99">
        <v>1</v>
      </c>
      <c r="Q371" s="54">
        <f t="shared" ref="Q371:V371" si="31">Q373</f>
        <v>2600000000</v>
      </c>
      <c r="R371" s="54">
        <f t="shared" si="31"/>
        <v>5800000000</v>
      </c>
      <c r="S371" s="55">
        <f t="shared" si="31"/>
        <v>6000000000</v>
      </c>
      <c r="T371" s="55">
        <f t="shared" si="31"/>
        <v>9000000000</v>
      </c>
      <c r="U371" s="55">
        <f t="shared" si="31"/>
        <v>12250000000</v>
      </c>
      <c r="V371" s="54">
        <f t="shared" si="31"/>
        <v>2600000000</v>
      </c>
      <c r="W371" s="535" t="s">
        <v>234</v>
      </c>
      <c r="X371" s="56"/>
      <c r="Y371" s="83">
        <v>1</v>
      </c>
      <c r="Z371" s="211"/>
      <c r="AA371" s="211"/>
      <c r="AB371" s="211"/>
      <c r="AC371" s="211"/>
      <c r="AD371" s="211"/>
      <c r="AE371" s="211"/>
      <c r="AF371" s="211"/>
      <c r="AG371" s="211"/>
      <c r="AH371" s="211"/>
      <c r="AI371" s="211"/>
      <c r="AJ371" s="211"/>
      <c r="AK371" s="211"/>
      <c r="AL371" s="211"/>
      <c r="AM371" s="211"/>
      <c r="AN371" s="211"/>
      <c r="AO371" s="211"/>
      <c r="AP371" s="211"/>
      <c r="AQ371" s="211"/>
      <c r="AR371" s="211"/>
      <c r="AS371" s="211"/>
    </row>
    <row r="372" spans="1:45" s="4" customFormat="1" ht="25.5" x14ac:dyDescent="0.25">
      <c r="A372" s="118"/>
      <c r="B372" s="140"/>
      <c r="C372" s="119"/>
      <c r="D372" s="141"/>
      <c r="E372" s="141"/>
      <c r="F372" s="42"/>
      <c r="G372" s="43"/>
      <c r="H372" s="42"/>
      <c r="I372" s="16" t="s">
        <v>235</v>
      </c>
      <c r="J372" s="53" t="s">
        <v>236</v>
      </c>
      <c r="K372" s="41"/>
      <c r="L372" s="42"/>
      <c r="M372" s="44"/>
      <c r="N372" s="44"/>
      <c r="O372" s="44"/>
      <c r="P372" s="44"/>
      <c r="Q372" s="48"/>
      <c r="R372" s="48"/>
      <c r="S372" s="62"/>
      <c r="T372" s="62"/>
      <c r="U372" s="62"/>
      <c r="V372" s="48"/>
      <c r="W372" s="536"/>
      <c r="X372" s="50"/>
      <c r="Y372" s="83"/>
      <c r="Z372" s="211"/>
      <c r="AA372" s="211"/>
      <c r="AB372" s="211"/>
      <c r="AC372" s="211"/>
      <c r="AD372" s="211"/>
      <c r="AE372" s="211"/>
      <c r="AF372" s="211"/>
      <c r="AG372" s="211"/>
      <c r="AH372" s="211"/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11"/>
    </row>
    <row r="373" spans="1:45" s="4" customFormat="1" ht="67.5" customHeight="1" x14ac:dyDescent="0.25">
      <c r="A373" s="70">
        <v>2</v>
      </c>
      <c r="B373" s="143">
        <v>10</v>
      </c>
      <c r="C373" s="71">
        <v>5</v>
      </c>
      <c r="D373" s="72">
        <v>2.0099999999999998</v>
      </c>
      <c r="E373" s="67"/>
      <c r="F373" s="16" t="s">
        <v>639</v>
      </c>
      <c r="G373" s="14"/>
      <c r="H373" s="14"/>
      <c r="I373" s="14"/>
      <c r="J373" s="14"/>
      <c r="K373" s="14"/>
      <c r="L373" s="16" t="s">
        <v>640</v>
      </c>
      <c r="M373" s="186">
        <v>1</v>
      </c>
      <c r="N373" s="186">
        <v>1</v>
      </c>
      <c r="O373" s="186">
        <v>1</v>
      </c>
      <c r="P373" s="186">
        <v>1</v>
      </c>
      <c r="Q373" s="19">
        <f t="shared" ref="Q373:S373" si="32">Q374+Q380</f>
        <v>2600000000</v>
      </c>
      <c r="R373" s="19">
        <f t="shared" si="32"/>
        <v>5800000000</v>
      </c>
      <c r="S373" s="19">
        <f t="shared" si="32"/>
        <v>6000000000</v>
      </c>
      <c r="T373" s="19">
        <f>T374+T380</f>
        <v>9000000000</v>
      </c>
      <c r="U373" s="19">
        <f>U374+U380</f>
        <v>12250000000</v>
      </c>
      <c r="V373" s="19">
        <f>V374+V380</f>
        <v>2600000000</v>
      </c>
      <c r="W373" s="31"/>
      <c r="X373" s="32"/>
      <c r="Y373" s="83">
        <v>2</v>
      </c>
      <c r="Z373" s="211"/>
      <c r="AA373" s="211"/>
      <c r="AB373" s="211"/>
      <c r="AC373" s="211"/>
      <c r="AD373" s="211"/>
      <c r="AE373" s="211"/>
      <c r="AF373" s="211"/>
      <c r="AG373" s="211"/>
      <c r="AH373" s="211"/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11"/>
    </row>
    <row r="374" spans="1:45" s="4" customFormat="1" ht="61.5" customHeight="1" x14ac:dyDescent="0.25">
      <c r="A374" s="64">
        <v>2</v>
      </c>
      <c r="B374" s="85">
        <v>10</v>
      </c>
      <c r="C374" s="65">
        <v>5</v>
      </c>
      <c r="D374" s="66">
        <v>2.0099999999999998</v>
      </c>
      <c r="E374" s="65">
        <v>1</v>
      </c>
      <c r="F374" s="67" t="s">
        <v>641</v>
      </c>
      <c r="G374" s="14"/>
      <c r="H374" s="14"/>
      <c r="I374" s="14"/>
      <c r="J374" s="14"/>
      <c r="K374" s="20" t="s">
        <v>503</v>
      </c>
      <c r="L374" s="67" t="s">
        <v>642</v>
      </c>
      <c r="M374" s="20" t="s">
        <v>48</v>
      </c>
      <c r="N374" s="20" t="s">
        <v>48</v>
      </c>
      <c r="O374" s="149" t="s">
        <v>72</v>
      </c>
      <c r="P374" s="149" t="s">
        <v>72</v>
      </c>
      <c r="Q374" s="76">
        <f t="shared" ref="Q374:S374" si="33">SUM(Q375:Q378)</f>
        <v>2500000000</v>
      </c>
      <c r="R374" s="76">
        <f t="shared" si="33"/>
        <v>5700000000</v>
      </c>
      <c r="S374" s="76">
        <f t="shared" si="33"/>
        <v>5900000000</v>
      </c>
      <c r="T374" s="76">
        <f>SUM(T375:T378)</f>
        <v>8900000000</v>
      </c>
      <c r="U374" s="76">
        <f>SUM(U375:U379)</f>
        <v>11750000000</v>
      </c>
      <c r="V374" s="75">
        <v>2500000000</v>
      </c>
      <c r="W374" s="31"/>
      <c r="X374" s="32"/>
      <c r="Y374" s="83">
        <v>3</v>
      </c>
      <c r="Z374" s="211"/>
      <c r="AA374" s="211"/>
      <c r="AB374" s="211"/>
      <c r="AC374" s="211"/>
      <c r="AD374" s="211"/>
      <c r="AE374" s="211"/>
      <c r="AF374" s="211"/>
      <c r="AG374" s="211"/>
      <c r="AH374" s="211"/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11"/>
    </row>
    <row r="375" spans="1:45" s="4" customFormat="1" ht="25.5" x14ac:dyDescent="0.25">
      <c r="A375" s="64"/>
      <c r="B375" s="85"/>
      <c r="C375" s="65"/>
      <c r="D375" s="66"/>
      <c r="E375" s="65"/>
      <c r="F375" s="190" t="s">
        <v>643</v>
      </c>
      <c r="G375" s="14"/>
      <c r="H375" s="14"/>
      <c r="I375" s="14"/>
      <c r="J375" s="14"/>
      <c r="K375" s="20" t="s">
        <v>644</v>
      </c>
      <c r="L375" s="67"/>
      <c r="M375" s="20"/>
      <c r="N375" s="20"/>
      <c r="O375" s="149"/>
      <c r="P375" s="149"/>
      <c r="Q375" s="76">
        <v>2500000000</v>
      </c>
      <c r="R375" s="76">
        <v>2500000000</v>
      </c>
      <c r="S375" s="76">
        <v>2500000000</v>
      </c>
      <c r="T375" s="76">
        <v>2500000000</v>
      </c>
      <c r="U375" s="76">
        <v>2500000000</v>
      </c>
      <c r="V375" s="75"/>
      <c r="W375" s="31"/>
      <c r="X375" s="32"/>
      <c r="Y375" s="83"/>
      <c r="Z375" s="211"/>
      <c r="AA375" s="211"/>
      <c r="AB375" s="211"/>
      <c r="AC375" s="211"/>
      <c r="AD375" s="211"/>
      <c r="AE375" s="211"/>
      <c r="AF375" s="211"/>
      <c r="AG375" s="211"/>
      <c r="AH375" s="211"/>
      <c r="AI375" s="211"/>
      <c r="AJ375" s="211"/>
      <c r="AK375" s="211"/>
      <c r="AL375" s="211"/>
      <c r="AM375" s="211"/>
      <c r="AN375" s="211"/>
      <c r="AO375" s="211"/>
      <c r="AP375" s="211"/>
      <c r="AQ375" s="211"/>
      <c r="AR375" s="211"/>
      <c r="AS375" s="211"/>
    </row>
    <row r="376" spans="1:45" s="4" customFormat="1" ht="25.5" x14ac:dyDescent="0.25">
      <c r="A376" s="64"/>
      <c r="B376" s="85"/>
      <c r="C376" s="65"/>
      <c r="D376" s="66"/>
      <c r="E376" s="65"/>
      <c r="F376" s="148" t="s">
        <v>645</v>
      </c>
      <c r="G376" s="14"/>
      <c r="H376" s="14"/>
      <c r="I376" s="14"/>
      <c r="J376" s="14"/>
      <c r="K376" s="20" t="s">
        <v>646</v>
      </c>
      <c r="L376" s="67"/>
      <c r="M376" s="20"/>
      <c r="N376" s="20"/>
      <c r="O376" s="149"/>
      <c r="P376" s="149"/>
      <c r="Q376" s="75"/>
      <c r="R376" s="76">
        <v>3200000000</v>
      </c>
      <c r="S376" s="76">
        <v>3200000000</v>
      </c>
      <c r="T376" s="76">
        <v>3200000000</v>
      </c>
      <c r="U376" s="76">
        <v>3200000000</v>
      </c>
      <c r="V376" s="75"/>
      <c r="W376" s="31"/>
      <c r="X376" s="32"/>
      <c r="Y376" s="83"/>
      <c r="Z376" s="211"/>
      <c r="AA376" s="211"/>
      <c r="AB376" s="211"/>
      <c r="AC376" s="211"/>
      <c r="AD376" s="211"/>
      <c r="AE376" s="211"/>
      <c r="AF376" s="211"/>
      <c r="AG376" s="211"/>
      <c r="AH376" s="211"/>
      <c r="AI376" s="211"/>
      <c r="AJ376" s="211"/>
      <c r="AK376" s="211"/>
      <c r="AL376" s="211"/>
      <c r="AM376" s="211"/>
      <c r="AN376" s="211"/>
      <c r="AO376" s="211"/>
      <c r="AP376" s="211"/>
      <c r="AQ376" s="211"/>
      <c r="AR376" s="211"/>
      <c r="AS376" s="211"/>
    </row>
    <row r="377" spans="1:45" s="4" customFormat="1" ht="38.25" x14ac:dyDescent="0.25">
      <c r="A377" s="64"/>
      <c r="B377" s="85"/>
      <c r="C377" s="65"/>
      <c r="D377" s="66"/>
      <c r="E377" s="65"/>
      <c r="F377" s="148" t="s">
        <v>647</v>
      </c>
      <c r="G377" s="14"/>
      <c r="H377" s="14"/>
      <c r="I377" s="14"/>
      <c r="J377" s="14"/>
      <c r="K377" s="20" t="s">
        <v>648</v>
      </c>
      <c r="L377" s="67"/>
      <c r="M377" s="20"/>
      <c r="N377" s="20"/>
      <c r="O377" s="20"/>
      <c r="P377" s="20"/>
      <c r="Q377" s="75"/>
      <c r="R377" s="75"/>
      <c r="S377" s="183">
        <v>200000000</v>
      </c>
      <c r="T377" s="183">
        <f>200000000+850000000</f>
        <v>1050000000</v>
      </c>
      <c r="U377" s="154">
        <f>200000000+850000000</f>
        <v>1050000000</v>
      </c>
      <c r="V377" s="75"/>
      <c r="W377" s="31"/>
      <c r="X377" s="32" t="s">
        <v>288</v>
      </c>
      <c r="Y377" s="83"/>
      <c r="Z377" s="211"/>
      <c r="AA377" s="211"/>
      <c r="AB377" s="211"/>
      <c r="AC377" s="211"/>
      <c r="AD377" s="211"/>
      <c r="AE377" s="211"/>
      <c r="AF377" s="211"/>
      <c r="AG377" s="211"/>
      <c r="AH377" s="211"/>
      <c r="AI377" s="211"/>
      <c r="AJ377" s="211"/>
      <c r="AK377" s="211"/>
      <c r="AL377" s="211"/>
      <c r="AM377" s="211"/>
      <c r="AN377" s="211"/>
      <c r="AO377" s="211"/>
      <c r="AP377" s="211"/>
      <c r="AQ377" s="211"/>
      <c r="AR377" s="211"/>
      <c r="AS377" s="211"/>
    </row>
    <row r="378" spans="1:45" s="4" customFormat="1" x14ac:dyDescent="0.25">
      <c r="A378" s="64"/>
      <c r="B378" s="85"/>
      <c r="C378" s="65"/>
      <c r="D378" s="66"/>
      <c r="E378" s="65"/>
      <c r="F378" s="148" t="s">
        <v>649</v>
      </c>
      <c r="G378" s="14"/>
      <c r="H378" s="14"/>
      <c r="I378" s="14"/>
      <c r="J378" s="14"/>
      <c r="K378" s="20" t="s">
        <v>650</v>
      </c>
      <c r="L378" s="67"/>
      <c r="M378" s="20"/>
      <c r="N378" s="20"/>
      <c r="O378" s="20"/>
      <c r="P378" s="20"/>
      <c r="Q378" s="75"/>
      <c r="R378" s="75"/>
      <c r="S378" s="183"/>
      <c r="T378" s="183">
        <v>2150000000</v>
      </c>
      <c r="U378" s="154">
        <v>0</v>
      </c>
      <c r="V378" s="75"/>
      <c r="W378" s="31"/>
      <c r="X378" s="32"/>
      <c r="Y378" s="83"/>
      <c r="Z378" s="211"/>
      <c r="AA378" s="211"/>
      <c r="AB378" s="211"/>
      <c r="AC378" s="211"/>
      <c r="AD378" s="211"/>
      <c r="AE378" s="211"/>
      <c r="AF378" s="211"/>
      <c r="AG378" s="211"/>
      <c r="AH378" s="211"/>
      <c r="AI378" s="211"/>
      <c r="AJ378" s="211"/>
      <c r="AK378" s="211"/>
      <c r="AL378" s="211"/>
      <c r="AM378" s="211"/>
      <c r="AN378" s="211"/>
      <c r="AO378" s="211"/>
      <c r="AP378" s="211"/>
      <c r="AQ378" s="211"/>
      <c r="AR378" s="211"/>
      <c r="AS378" s="211"/>
    </row>
    <row r="379" spans="1:45" s="504" customFormat="1" x14ac:dyDescent="0.25">
      <c r="A379" s="493"/>
      <c r="B379" s="494"/>
      <c r="C379" s="495"/>
      <c r="D379" s="496"/>
      <c r="E379" s="495"/>
      <c r="F379" s="497" t="s">
        <v>1697</v>
      </c>
      <c r="G379" s="498"/>
      <c r="H379" s="498"/>
      <c r="I379" s="498"/>
      <c r="J379" s="498"/>
      <c r="K379" s="164"/>
      <c r="L379" s="182"/>
      <c r="M379" s="164"/>
      <c r="N379" s="164"/>
      <c r="O379" s="164"/>
      <c r="P379" s="164"/>
      <c r="Q379" s="499"/>
      <c r="R379" s="499"/>
      <c r="S379" s="154"/>
      <c r="T379" s="154"/>
      <c r="U379" s="154">
        <v>5000000000</v>
      </c>
      <c r="V379" s="499"/>
      <c r="W379" s="500"/>
      <c r="X379" s="501"/>
      <c r="Y379" s="502"/>
      <c r="Z379" s="503"/>
      <c r="AA379" s="503"/>
      <c r="AB379" s="503"/>
      <c r="AC379" s="503"/>
      <c r="AD379" s="503"/>
      <c r="AE379" s="503"/>
      <c r="AF379" s="503"/>
      <c r="AG379" s="503"/>
      <c r="AH379" s="503"/>
      <c r="AI379" s="503"/>
      <c r="AJ379" s="503"/>
      <c r="AK379" s="503"/>
      <c r="AL379" s="503"/>
      <c r="AM379" s="503"/>
      <c r="AN379" s="503"/>
      <c r="AO379" s="503"/>
      <c r="AP379" s="503"/>
      <c r="AQ379" s="503"/>
      <c r="AR379" s="503"/>
      <c r="AS379" s="503"/>
    </row>
    <row r="380" spans="1:45" s="4" customFormat="1" ht="86.45" customHeight="1" x14ac:dyDescent="0.25">
      <c r="A380" s="64">
        <v>2</v>
      </c>
      <c r="B380" s="85">
        <v>10</v>
      </c>
      <c r="C380" s="65">
        <v>5</v>
      </c>
      <c r="D380" s="66">
        <v>2.0099999999999998</v>
      </c>
      <c r="E380" s="65">
        <v>2</v>
      </c>
      <c r="F380" s="67" t="s">
        <v>651</v>
      </c>
      <c r="G380" s="14"/>
      <c r="H380" s="14"/>
      <c r="I380" s="14"/>
      <c r="J380" s="14"/>
      <c r="K380" s="20"/>
      <c r="L380" s="67" t="s">
        <v>652</v>
      </c>
      <c r="M380" s="20" t="s">
        <v>48</v>
      </c>
      <c r="N380" s="20" t="s">
        <v>48</v>
      </c>
      <c r="O380" s="20" t="s">
        <v>48</v>
      </c>
      <c r="P380" s="164" t="s">
        <v>243</v>
      </c>
      <c r="Q380" s="75">
        <v>100000000</v>
      </c>
      <c r="R380" s="75">
        <v>100000000</v>
      </c>
      <c r="S380" s="76">
        <v>100000000</v>
      </c>
      <c r="T380" s="76">
        <v>100000000</v>
      </c>
      <c r="U380" s="154">
        <f>SUM(U381:U382)</f>
        <v>500000000</v>
      </c>
      <c r="V380" s="75">
        <v>100000000</v>
      </c>
      <c r="W380" s="31"/>
      <c r="X380" s="32"/>
      <c r="Y380" s="83">
        <v>3</v>
      </c>
      <c r="Z380" s="211"/>
      <c r="AA380" s="211"/>
      <c r="AB380" s="211"/>
      <c r="AC380" s="211"/>
      <c r="AD380" s="211"/>
      <c r="AE380" s="211"/>
      <c r="AF380" s="211"/>
      <c r="AG380" s="211"/>
      <c r="AH380" s="211"/>
      <c r="AI380" s="211"/>
      <c r="AJ380" s="211"/>
      <c r="AK380" s="211"/>
      <c r="AL380" s="211"/>
      <c r="AM380" s="211"/>
      <c r="AN380" s="211"/>
      <c r="AO380" s="211"/>
      <c r="AP380" s="211"/>
      <c r="AQ380" s="211"/>
      <c r="AR380" s="211"/>
      <c r="AS380" s="211"/>
    </row>
    <row r="381" spans="1:45" s="480" customFormat="1" ht="27.95" customHeight="1" x14ac:dyDescent="0.25">
      <c r="A381" s="167"/>
      <c r="B381" s="169"/>
      <c r="C381" s="168"/>
      <c r="D381" s="170"/>
      <c r="E381" s="168"/>
      <c r="F381" s="271" t="s">
        <v>1698</v>
      </c>
      <c r="G381" s="479"/>
      <c r="H381" s="479"/>
      <c r="I381" s="14"/>
      <c r="J381" s="14"/>
      <c r="K381" s="481"/>
      <c r="L381" s="89"/>
      <c r="M381" s="481"/>
      <c r="N381" s="481"/>
      <c r="O381" s="481"/>
      <c r="P381" s="149" t="s">
        <v>48</v>
      </c>
      <c r="Q381" s="172"/>
      <c r="R381" s="172"/>
      <c r="S381" s="173"/>
      <c r="T381" s="173"/>
      <c r="U381" s="178">
        <v>100000000</v>
      </c>
      <c r="V381" s="172"/>
      <c r="W381" s="175"/>
      <c r="X381" s="56"/>
      <c r="Y381" s="83"/>
      <c r="Z381" s="211"/>
      <c r="AA381" s="211"/>
      <c r="AB381" s="211"/>
      <c r="AC381" s="211"/>
      <c r="AD381" s="211"/>
      <c r="AE381" s="211"/>
      <c r="AF381" s="211"/>
      <c r="AG381" s="211"/>
      <c r="AH381" s="211"/>
      <c r="AI381" s="211"/>
      <c r="AJ381" s="211"/>
      <c r="AK381" s="211"/>
      <c r="AL381" s="211"/>
      <c r="AM381" s="211"/>
      <c r="AN381" s="211"/>
      <c r="AO381" s="211"/>
      <c r="AP381" s="211"/>
      <c r="AQ381" s="211"/>
      <c r="AR381" s="211"/>
      <c r="AS381" s="211"/>
    </row>
    <row r="382" spans="1:45" s="480" customFormat="1" ht="27.95" customHeight="1" x14ac:dyDescent="0.25">
      <c r="A382" s="167"/>
      <c r="B382" s="169"/>
      <c r="C382" s="168"/>
      <c r="D382" s="170"/>
      <c r="E382" s="168"/>
      <c r="F382" s="271" t="s">
        <v>1699</v>
      </c>
      <c r="G382" s="479"/>
      <c r="H382" s="479"/>
      <c r="I382" s="14"/>
      <c r="J382" s="14"/>
      <c r="K382" s="481"/>
      <c r="L382" s="89"/>
      <c r="M382" s="481"/>
      <c r="N382" s="481"/>
      <c r="O382" s="481"/>
      <c r="P382" s="164" t="s">
        <v>72</v>
      </c>
      <c r="Q382" s="172"/>
      <c r="R382" s="172"/>
      <c r="S382" s="173"/>
      <c r="T382" s="173"/>
      <c r="U382" s="179">
        <v>400000000</v>
      </c>
      <c r="V382" s="172"/>
      <c r="W382" s="175"/>
      <c r="X382" s="56"/>
      <c r="Y382" s="83"/>
      <c r="Z382" s="211"/>
      <c r="AA382" s="211"/>
      <c r="AB382" s="211"/>
      <c r="AC382" s="211"/>
      <c r="AD382" s="211"/>
      <c r="AE382" s="211"/>
      <c r="AF382" s="211"/>
      <c r="AG382" s="211"/>
      <c r="AH382" s="211"/>
      <c r="AI382" s="211"/>
      <c r="AJ382" s="211"/>
      <c r="AK382" s="211"/>
      <c r="AL382" s="211"/>
      <c r="AM382" s="211"/>
      <c r="AN382" s="211"/>
      <c r="AO382" s="211"/>
      <c r="AP382" s="211"/>
      <c r="AQ382" s="211"/>
      <c r="AR382" s="211"/>
      <c r="AS382" s="211"/>
    </row>
    <row r="383" spans="1:45" s="480" customFormat="1" ht="27.95" customHeight="1" x14ac:dyDescent="0.25">
      <c r="A383" s="167"/>
      <c r="B383" s="169"/>
      <c r="C383" s="168"/>
      <c r="D383" s="170"/>
      <c r="E383" s="168"/>
      <c r="F383" s="271"/>
      <c r="G383" s="479"/>
      <c r="H383" s="479"/>
      <c r="I383" s="14"/>
      <c r="J383" s="14"/>
      <c r="K383" s="481"/>
      <c r="L383" s="89"/>
      <c r="M383" s="481"/>
      <c r="N383" s="481"/>
      <c r="O383" s="481"/>
      <c r="P383" s="481"/>
      <c r="Q383" s="172"/>
      <c r="R383" s="172"/>
      <c r="S383" s="173"/>
      <c r="T383" s="173"/>
      <c r="U383" s="173"/>
      <c r="V383" s="172"/>
      <c r="W383" s="175"/>
      <c r="X383" s="56"/>
      <c r="Y383" s="83"/>
      <c r="Z383" s="211"/>
      <c r="AA383" s="211"/>
      <c r="AB383" s="211"/>
      <c r="AC383" s="211"/>
      <c r="AD383" s="211"/>
      <c r="AE383" s="211"/>
      <c r="AF383" s="211"/>
      <c r="AG383" s="211"/>
      <c r="AH383" s="211"/>
      <c r="AI383" s="211"/>
      <c r="AJ383" s="211"/>
      <c r="AK383" s="211"/>
      <c r="AL383" s="211"/>
      <c r="AM383" s="211"/>
      <c r="AN383" s="211"/>
      <c r="AO383" s="211"/>
      <c r="AP383" s="211"/>
      <c r="AQ383" s="211"/>
      <c r="AR383" s="211"/>
      <c r="AS383" s="211"/>
    </row>
    <row r="384" spans="1:45" s="4" customFormat="1" ht="110.1" customHeight="1" x14ac:dyDescent="0.25">
      <c r="A384" s="87">
        <v>2</v>
      </c>
      <c r="B384" s="138">
        <v>10</v>
      </c>
      <c r="C384" s="88">
        <v>8</v>
      </c>
      <c r="D384" s="89"/>
      <c r="E384" s="89"/>
      <c r="F384" s="90" t="s">
        <v>653</v>
      </c>
      <c r="G384" s="91" t="s">
        <v>156</v>
      </c>
      <c r="H384" s="90" t="s">
        <v>231</v>
      </c>
      <c r="I384" s="16" t="s">
        <v>232</v>
      </c>
      <c r="J384" s="53">
        <v>0.71</v>
      </c>
      <c r="K384" s="51"/>
      <c r="L384" s="90" t="s">
        <v>654</v>
      </c>
      <c r="M384" s="99">
        <v>0.15</v>
      </c>
      <c r="N384" s="99">
        <v>0.15</v>
      </c>
      <c r="O384" s="99">
        <v>0.15</v>
      </c>
      <c r="P384" s="99">
        <v>0.15</v>
      </c>
      <c r="Q384" s="93">
        <f t="shared" ref="Q384:V384" si="34">Q386</f>
        <v>150000000</v>
      </c>
      <c r="R384" s="93">
        <f t="shared" si="34"/>
        <v>150000000</v>
      </c>
      <c r="S384" s="94">
        <f t="shared" si="34"/>
        <v>150000000</v>
      </c>
      <c r="T384" s="94">
        <f t="shared" si="34"/>
        <v>150000000</v>
      </c>
      <c r="U384" s="94">
        <f t="shared" si="34"/>
        <v>150000000</v>
      </c>
      <c r="V384" s="93">
        <f t="shared" si="34"/>
        <v>150000000</v>
      </c>
      <c r="W384" s="535" t="s">
        <v>234</v>
      </c>
      <c r="X384" s="56"/>
      <c r="Y384" s="83">
        <v>1</v>
      </c>
      <c r="Z384" s="211"/>
      <c r="AA384" s="211"/>
      <c r="AB384" s="211"/>
      <c r="AC384" s="211"/>
      <c r="AD384" s="211"/>
      <c r="AE384" s="211"/>
      <c r="AF384" s="211"/>
      <c r="AG384" s="211"/>
      <c r="AH384" s="211"/>
      <c r="AI384" s="211"/>
      <c r="AJ384" s="211"/>
      <c r="AK384" s="211"/>
      <c r="AL384" s="211"/>
      <c r="AM384" s="211"/>
      <c r="AN384" s="211"/>
      <c r="AO384" s="211"/>
      <c r="AP384" s="211"/>
      <c r="AQ384" s="211"/>
      <c r="AR384" s="211"/>
      <c r="AS384" s="211"/>
    </row>
    <row r="385" spans="1:45" s="4" customFormat="1" ht="25.5" x14ac:dyDescent="0.25">
      <c r="A385" s="118"/>
      <c r="B385" s="140"/>
      <c r="C385" s="119"/>
      <c r="D385" s="141"/>
      <c r="E385" s="141"/>
      <c r="F385" s="42"/>
      <c r="G385" s="43"/>
      <c r="H385" s="42"/>
      <c r="I385" s="16" t="s">
        <v>235</v>
      </c>
      <c r="J385" s="53" t="s">
        <v>236</v>
      </c>
      <c r="K385" s="41"/>
      <c r="L385" s="42"/>
      <c r="M385" s="44"/>
      <c r="N385" s="44"/>
      <c r="O385" s="44"/>
      <c r="P385" s="44"/>
      <c r="Q385" s="122"/>
      <c r="R385" s="122"/>
      <c r="S385" s="123"/>
      <c r="T385" s="123"/>
      <c r="U385" s="123"/>
      <c r="V385" s="122"/>
      <c r="W385" s="536"/>
      <c r="X385" s="50"/>
      <c r="Y385" s="83"/>
      <c r="Z385" s="211"/>
      <c r="AA385" s="211"/>
      <c r="AB385" s="211"/>
      <c r="AC385" s="211"/>
      <c r="AD385" s="211"/>
      <c r="AE385" s="211"/>
      <c r="AF385" s="211"/>
      <c r="AG385" s="211"/>
      <c r="AH385" s="211"/>
      <c r="AI385" s="211"/>
      <c r="AJ385" s="211"/>
      <c r="AK385" s="211"/>
      <c r="AL385" s="211"/>
      <c r="AM385" s="211"/>
      <c r="AN385" s="211"/>
      <c r="AO385" s="211"/>
      <c r="AP385" s="211"/>
      <c r="AQ385" s="211"/>
      <c r="AR385" s="211"/>
      <c r="AS385" s="211"/>
    </row>
    <row r="386" spans="1:45" s="4" customFormat="1" ht="51" customHeight="1" x14ac:dyDescent="0.25">
      <c r="A386" s="70">
        <v>2</v>
      </c>
      <c r="B386" s="143">
        <v>10</v>
      </c>
      <c r="C386" s="71">
        <v>8</v>
      </c>
      <c r="D386" s="72">
        <v>2.02</v>
      </c>
      <c r="E386" s="67"/>
      <c r="F386" s="16" t="s">
        <v>655</v>
      </c>
      <c r="G386" s="14"/>
      <c r="H386" s="14"/>
      <c r="I386" s="14"/>
      <c r="J386" s="14"/>
      <c r="K386" s="14"/>
      <c r="L386" s="16" t="s">
        <v>656</v>
      </c>
      <c r="M386" s="14" t="s">
        <v>657</v>
      </c>
      <c r="N386" s="14" t="s">
        <v>658</v>
      </c>
      <c r="O386" s="14" t="s">
        <v>658</v>
      </c>
      <c r="P386" s="14" t="s">
        <v>658</v>
      </c>
      <c r="Q386" s="73">
        <f t="shared" ref="Q386:V386" si="35">Q387</f>
        <v>150000000</v>
      </c>
      <c r="R386" s="73">
        <f t="shared" si="35"/>
        <v>150000000</v>
      </c>
      <c r="S386" s="74">
        <f t="shared" si="35"/>
        <v>150000000</v>
      </c>
      <c r="T386" s="74">
        <f t="shared" si="35"/>
        <v>150000000</v>
      </c>
      <c r="U386" s="74">
        <f t="shared" si="35"/>
        <v>150000000</v>
      </c>
      <c r="V386" s="73">
        <f t="shared" si="35"/>
        <v>150000000</v>
      </c>
      <c r="W386" s="31"/>
      <c r="X386" s="32"/>
      <c r="Y386" s="83">
        <v>2</v>
      </c>
      <c r="Z386" s="211"/>
      <c r="AA386" s="211"/>
      <c r="AB386" s="211"/>
      <c r="AC386" s="211"/>
      <c r="AD386" s="211"/>
      <c r="AE386" s="211"/>
      <c r="AF386" s="211"/>
      <c r="AG386" s="211"/>
      <c r="AH386" s="211"/>
      <c r="AI386" s="211"/>
      <c r="AJ386" s="211"/>
      <c r="AK386" s="211"/>
      <c r="AL386" s="211"/>
      <c r="AM386" s="211"/>
      <c r="AN386" s="211"/>
      <c r="AO386" s="211"/>
      <c r="AP386" s="211"/>
      <c r="AQ386" s="211"/>
      <c r="AR386" s="211"/>
      <c r="AS386" s="211"/>
    </row>
    <row r="387" spans="1:45" s="4" customFormat="1" ht="76.5" customHeight="1" x14ac:dyDescent="0.25">
      <c r="A387" s="64">
        <v>2</v>
      </c>
      <c r="B387" s="85">
        <v>10</v>
      </c>
      <c r="C387" s="65">
        <v>8</v>
      </c>
      <c r="D387" s="66">
        <v>2.02</v>
      </c>
      <c r="E387" s="65">
        <v>1</v>
      </c>
      <c r="F387" s="67" t="s">
        <v>659</v>
      </c>
      <c r="G387" s="14"/>
      <c r="H387" s="14"/>
      <c r="I387" s="14"/>
      <c r="J387" s="14"/>
      <c r="K387" s="20" t="s">
        <v>60</v>
      </c>
      <c r="L387" s="67" t="s">
        <v>660</v>
      </c>
      <c r="M387" s="20" t="s">
        <v>661</v>
      </c>
      <c r="N387" s="20" t="s">
        <v>66</v>
      </c>
      <c r="O387" s="20" t="s">
        <v>66</v>
      </c>
      <c r="P387" s="20" t="s">
        <v>66</v>
      </c>
      <c r="Q387" s="68">
        <v>150000000</v>
      </c>
      <c r="R387" s="68">
        <v>150000000</v>
      </c>
      <c r="S387" s="69">
        <v>150000000</v>
      </c>
      <c r="T387" s="69">
        <v>150000000</v>
      </c>
      <c r="U387" s="69">
        <v>150000000</v>
      </c>
      <c r="V387" s="68">
        <v>150000000</v>
      </c>
      <c r="W387" s="31"/>
      <c r="X387" s="32"/>
      <c r="Y387" s="83">
        <v>3</v>
      </c>
      <c r="Z387" s="211"/>
      <c r="AA387" s="211"/>
      <c r="AB387" s="211"/>
      <c r="AC387" s="211"/>
      <c r="AD387" s="211"/>
      <c r="AE387" s="211"/>
      <c r="AF387" s="211"/>
      <c r="AG387" s="211"/>
      <c r="AH387" s="211"/>
      <c r="AI387" s="211"/>
      <c r="AJ387" s="211"/>
      <c r="AK387" s="211"/>
      <c r="AL387" s="211"/>
      <c r="AM387" s="211"/>
      <c r="AN387" s="211"/>
      <c r="AO387" s="211"/>
      <c r="AP387" s="211"/>
      <c r="AQ387" s="211"/>
      <c r="AR387" s="211"/>
      <c r="AS387" s="211"/>
    </row>
    <row r="388" spans="1:45" s="4" customFormat="1" ht="89.25" x14ac:dyDescent="0.25">
      <c r="A388" s="87">
        <v>2</v>
      </c>
      <c r="B388" s="138">
        <v>10</v>
      </c>
      <c r="C388" s="138">
        <v>10</v>
      </c>
      <c r="D388" s="89"/>
      <c r="E388" s="89"/>
      <c r="F388" s="90" t="s">
        <v>662</v>
      </c>
      <c r="G388" s="91" t="s">
        <v>156</v>
      </c>
      <c r="H388" s="90" t="s">
        <v>231</v>
      </c>
      <c r="I388" s="16" t="s">
        <v>232</v>
      </c>
      <c r="J388" s="53">
        <v>0.71</v>
      </c>
      <c r="K388" s="51"/>
      <c r="L388" s="90" t="s">
        <v>663</v>
      </c>
      <c r="M388" s="99">
        <v>0.4</v>
      </c>
      <c r="N388" s="99">
        <v>0.4</v>
      </c>
      <c r="O388" s="99">
        <v>0.4</v>
      </c>
      <c r="P388" s="99">
        <v>0.4</v>
      </c>
      <c r="Q388" s="93">
        <f t="shared" ref="Q388:V388" si="36">Q390</f>
        <v>400000000</v>
      </c>
      <c r="R388" s="93">
        <f t="shared" si="36"/>
        <v>400000000</v>
      </c>
      <c r="S388" s="94">
        <f t="shared" si="36"/>
        <v>400000000</v>
      </c>
      <c r="T388" s="94">
        <f t="shared" si="36"/>
        <v>400000000</v>
      </c>
      <c r="U388" s="94">
        <f t="shared" si="36"/>
        <v>400000000</v>
      </c>
      <c r="V388" s="93">
        <f t="shared" si="36"/>
        <v>400000000</v>
      </c>
      <c r="W388" s="535" t="s">
        <v>234</v>
      </c>
      <c r="X388" s="56"/>
      <c r="Y388" s="83">
        <v>1</v>
      </c>
      <c r="Z388" s="211"/>
      <c r="AA388" s="211"/>
      <c r="AB388" s="211"/>
      <c r="AC388" s="211"/>
      <c r="AD388" s="211"/>
      <c r="AE388" s="211"/>
      <c r="AF388" s="211"/>
      <c r="AG388" s="211"/>
      <c r="AH388" s="211"/>
      <c r="AI388" s="211"/>
      <c r="AJ388" s="211"/>
      <c r="AK388" s="211"/>
      <c r="AL388" s="211"/>
      <c r="AM388" s="211"/>
      <c r="AN388" s="211"/>
      <c r="AO388" s="211"/>
      <c r="AP388" s="211"/>
      <c r="AQ388" s="211"/>
      <c r="AR388" s="211"/>
      <c r="AS388" s="211"/>
    </row>
    <row r="389" spans="1:45" s="4" customFormat="1" ht="25.5" x14ac:dyDescent="0.25">
      <c r="A389" s="118"/>
      <c r="B389" s="140"/>
      <c r="C389" s="140"/>
      <c r="D389" s="141"/>
      <c r="E389" s="141"/>
      <c r="F389" s="42"/>
      <c r="G389" s="43"/>
      <c r="H389" s="42"/>
      <c r="I389" s="16" t="s">
        <v>235</v>
      </c>
      <c r="J389" s="53" t="s">
        <v>236</v>
      </c>
      <c r="K389" s="41"/>
      <c r="L389" s="42"/>
      <c r="M389" s="44"/>
      <c r="N389" s="44"/>
      <c r="O389" s="44"/>
      <c r="P389" s="44"/>
      <c r="Q389" s="122"/>
      <c r="R389" s="122"/>
      <c r="S389" s="123"/>
      <c r="T389" s="123"/>
      <c r="U389" s="123"/>
      <c r="V389" s="122"/>
      <c r="W389" s="536"/>
      <c r="X389" s="50"/>
      <c r="Y389" s="83"/>
      <c r="Z389" s="211"/>
      <c r="AA389" s="211"/>
      <c r="AB389" s="211"/>
      <c r="AC389" s="211"/>
      <c r="AD389" s="211"/>
      <c r="AE389" s="211"/>
      <c r="AF389" s="211"/>
      <c r="AG389" s="211"/>
      <c r="AH389" s="211"/>
      <c r="AI389" s="211"/>
      <c r="AJ389" s="211"/>
      <c r="AK389" s="211"/>
      <c r="AL389" s="211"/>
      <c r="AM389" s="211"/>
      <c r="AN389" s="211"/>
      <c r="AO389" s="211"/>
      <c r="AP389" s="211"/>
      <c r="AQ389" s="211"/>
      <c r="AR389" s="211"/>
      <c r="AS389" s="211"/>
    </row>
    <row r="390" spans="1:45" s="4" customFormat="1" ht="68.099999999999994" customHeight="1" x14ac:dyDescent="0.25">
      <c r="A390" s="70">
        <v>2</v>
      </c>
      <c r="B390" s="143">
        <v>10</v>
      </c>
      <c r="C390" s="143">
        <v>10</v>
      </c>
      <c r="D390" s="72">
        <v>2.0099999999999998</v>
      </c>
      <c r="E390" s="67"/>
      <c r="F390" s="16" t="s">
        <v>664</v>
      </c>
      <c r="G390" s="14"/>
      <c r="H390" s="14"/>
      <c r="I390" s="14"/>
      <c r="J390" s="14"/>
      <c r="K390" s="14"/>
      <c r="L390" s="16" t="s">
        <v>665</v>
      </c>
      <c r="M390" s="14" t="s">
        <v>666</v>
      </c>
      <c r="N390" s="14" t="s">
        <v>667</v>
      </c>
      <c r="O390" s="14" t="s">
        <v>667</v>
      </c>
      <c r="P390" s="14" t="s">
        <v>667</v>
      </c>
      <c r="Q390" s="73">
        <f t="shared" ref="Q390:V390" si="37">SUM(Q391:Q392)</f>
        <v>400000000</v>
      </c>
      <c r="R390" s="73">
        <f t="shared" si="37"/>
        <v>400000000</v>
      </c>
      <c r="S390" s="74">
        <f t="shared" si="37"/>
        <v>400000000</v>
      </c>
      <c r="T390" s="74">
        <f t="shared" si="37"/>
        <v>400000000</v>
      </c>
      <c r="U390" s="74">
        <f t="shared" si="37"/>
        <v>400000000</v>
      </c>
      <c r="V390" s="73">
        <f t="shared" si="37"/>
        <v>400000000</v>
      </c>
      <c r="W390" s="31"/>
      <c r="X390" s="32"/>
      <c r="Y390" s="83">
        <v>2</v>
      </c>
      <c r="Z390" s="211"/>
      <c r="AA390" s="211"/>
      <c r="AB390" s="211"/>
      <c r="AC390" s="211"/>
      <c r="AD390" s="211"/>
      <c r="AE390" s="211"/>
      <c r="AF390" s="211"/>
      <c r="AG390" s="211"/>
      <c r="AH390" s="211"/>
      <c r="AI390" s="211"/>
      <c r="AJ390" s="211"/>
      <c r="AK390" s="211"/>
      <c r="AL390" s="211"/>
      <c r="AM390" s="211"/>
      <c r="AN390" s="211"/>
      <c r="AO390" s="211"/>
      <c r="AP390" s="211"/>
      <c r="AQ390" s="211"/>
      <c r="AR390" s="211"/>
      <c r="AS390" s="211"/>
    </row>
    <row r="391" spans="1:45" s="4" customFormat="1" ht="60.95" customHeight="1" x14ac:dyDescent="0.25">
      <c r="A391" s="64">
        <v>2</v>
      </c>
      <c r="B391" s="85">
        <v>10</v>
      </c>
      <c r="C391" s="85">
        <v>10</v>
      </c>
      <c r="D391" s="66">
        <v>2.0099999999999998</v>
      </c>
      <c r="E391" s="65">
        <v>1</v>
      </c>
      <c r="F391" s="67" t="s">
        <v>668</v>
      </c>
      <c r="G391" s="17"/>
      <c r="H391" s="17"/>
      <c r="I391" s="17"/>
      <c r="J391" s="14"/>
      <c r="K391" s="20"/>
      <c r="L391" s="67" t="s">
        <v>669</v>
      </c>
      <c r="M391" s="20" t="s">
        <v>66</v>
      </c>
      <c r="N391" s="20" t="s">
        <v>66</v>
      </c>
      <c r="O391" s="20" t="s">
        <v>66</v>
      </c>
      <c r="P391" s="20" t="s">
        <v>66</v>
      </c>
      <c r="Q391" s="75">
        <v>50000000</v>
      </c>
      <c r="R391" s="75">
        <v>50000000</v>
      </c>
      <c r="S391" s="76">
        <v>50000000</v>
      </c>
      <c r="T391" s="76">
        <v>50000000</v>
      </c>
      <c r="U391" s="76">
        <v>50000000</v>
      </c>
      <c r="V391" s="75">
        <v>50000000</v>
      </c>
      <c r="W391" s="31"/>
      <c r="X391" s="32"/>
      <c r="Y391" s="83">
        <v>3</v>
      </c>
      <c r="Z391" s="211"/>
      <c r="AA391" s="211"/>
      <c r="AB391" s="211"/>
      <c r="AC391" s="211"/>
      <c r="AD391" s="211"/>
      <c r="AE391" s="211"/>
      <c r="AF391" s="211"/>
      <c r="AG391" s="211"/>
      <c r="AH391" s="211"/>
      <c r="AI391" s="211"/>
      <c r="AJ391" s="211"/>
      <c r="AK391" s="211"/>
      <c r="AL391" s="211"/>
      <c r="AM391" s="211"/>
      <c r="AN391" s="211"/>
      <c r="AO391" s="211"/>
      <c r="AP391" s="211"/>
      <c r="AQ391" s="211"/>
      <c r="AR391" s="211"/>
      <c r="AS391" s="211"/>
    </row>
    <row r="392" spans="1:45" s="4" customFormat="1" ht="86.1" customHeight="1" x14ac:dyDescent="0.25">
      <c r="A392" s="64">
        <v>2</v>
      </c>
      <c r="B392" s="85">
        <v>10</v>
      </c>
      <c r="C392" s="85">
        <v>10</v>
      </c>
      <c r="D392" s="66">
        <v>2.0099999999999998</v>
      </c>
      <c r="E392" s="65">
        <v>3</v>
      </c>
      <c r="F392" s="67" t="s">
        <v>670</v>
      </c>
      <c r="G392" s="17"/>
      <c r="H392" s="17"/>
      <c r="I392" s="17"/>
      <c r="J392" s="14"/>
      <c r="K392" s="20" t="s">
        <v>60</v>
      </c>
      <c r="L392" s="67" t="s">
        <v>671</v>
      </c>
      <c r="M392" s="20" t="s">
        <v>48</v>
      </c>
      <c r="N392" s="20" t="s">
        <v>48</v>
      </c>
      <c r="O392" s="20" t="s">
        <v>48</v>
      </c>
      <c r="P392" s="20" t="s">
        <v>48</v>
      </c>
      <c r="Q392" s="75">
        <v>350000000</v>
      </c>
      <c r="R392" s="75">
        <v>350000000</v>
      </c>
      <c r="S392" s="76">
        <v>350000000</v>
      </c>
      <c r="T392" s="76">
        <v>350000000</v>
      </c>
      <c r="U392" s="76">
        <v>350000000</v>
      </c>
      <c r="V392" s="75">
        <v>350000000</v>
      </c>
      <c r="W392" s="31"/>
      <c r="X392" s="32"/>
      <c r="Y392" s="83">
        <v>3</v>
      </c>
      <c r="Z392" s="211"/>
      <c r="AA392" s="211"/>
      <c r="AB392" s="211"/>
      <c r="AC392" s="211"/>
      <c r="AD392" s="211"/>
      <c r="AE392" s="211"/>
      <c r="AF392" s="211"/>
      <c r="AG392" s="211"/>
      <c r="AH392" s="211"/>
      <c r="AI392" s="211"/>
      <c r="AJ392" s="211"/>
      <c r="AK392" s="211"/>
      <c r="AL392" s="211"/>
      <c r="AM392" s="211"/>
      <c r="AN392" s="211"/>
      <c r="AO392" s="211"/>
      <c r="AP392" s="211"/>
      <c r="AQ392" s="211"/>
      <c r="AR392" s="211"/>
      <c r="AS392" s="211"/>
    </row>
    <row r="393" spans="1:45" s="4" customFormat="1" ht="89.25" x14ac:dyDescent="0.25">
      <c r="A393" s="87">
        <v>2</v>
      </c>
      <c r="B393" s="138">
        <v>10</v>
      </c>
      <c r="C393" s="88">
        <v>4</v>
      </c>
      <c r="D393" s="89"/>
      <c r="E393" s="89"/>
      <c r="F393" s="90" t="s">
        <v>672</v>
      </c>
      <c r="G393" s="91" t="s">
        <v>156</v>
      </c>
      <c r="H393" s="90" t="s">
        <v>231</v>
      </c>
      <c r="I393" s="16" t="s">
        <v>232</v>
      </c>
      <c r="J393" s="53">
        <v>0.71</v>
      </c>
      <c r="K393" s="51"/>
      <c r="L393" s="90" t="s">
        <v>673</v>
      </c>
      <c r="M393" s="99">
        <v>1</v>
      </c>
      <c r="N393" s="99">
        <v>1</v>
      </c>
      <c r="O393" s="99">
        <v>1</v>
      </c>
      <c r="P393" s="99">
        <v>1</v>
      </c>
      <c r="Q393" s="93">
        <f t="shared" ref="Q393:V393" si="38">Q395</f>
        <v>150000000</v>
      </c>
      <c r="R393" s="93">
        <f t="shared" si="38"/>
        <v>50000000</v>
      </c>
      <c r="S393" s="94">
        <f t="shared" si="38"/>
        <v>50000000</v>
      </c>
      <c r="T393" s="94">
        <f t="shared" si="38"/>
        <v>50000000</v>
      </c>
      <c r="U393" s="94">
        <f t="shared" si="38"/>
        <v>50000000</v>
      </c>
      <c r="V393" s="93">
        <f t="shared" si="38"/>
        <v>150000000</v>
      </c>
      <c r="W393" s="535" t="s">
        <v>234</v>
      </c>
      <c r="X393" s="56"/>
      <c r="Y393" s="83">
        <v>1</v>
      </c>
      <c r="Z393" s="211"/>
      <c r="AA393" s="211"/>
      <c r="AB393" s="211"/>
      <c r="AC393" s="211"/>
      <c r="AD393" s="211"/>
      <c r="AE393" s="211"/>
      <c r="AF393" s="211"/>
      <c r="AG393" s="211"/>
      <c r="AH393" s="211"/>
      <c r="AI393" s="211"/>
      <c r="AJ393" s="211"/>
      <c r="AK393" s="211"/>
      <c r="AL393" s="211"/>
      <c r="AM393" s="211"/>
      <c r="AN393" s="211"/>
      <c r="AO393" s="211"/>
      <c r="AP393" s="211"/>
      <c r="AQ393" s="211"/>
      <c r="AR393" s="211"/>
      <c r="AS393" s="211"/>
    </row>
    <row r="394" spans="1:45" s="4" customFormat="1" ht="25.5" x14ac:dyDescent="0.25">
      <c r="A394" s="118"/>
      <c r="B394" s="140"/>
      <c r="C394" s="119"/>
      <c r="D394" s="141"/>
      <c r="E394" s="141"/>
      <c r="F394" s="42"/>
      <c r="G394" s="43"/>
      <c r="H394" s="42"/>
      <c r="I394" s="16" t="s">
        <v>235</v>
      </c>
      <c r="J394" s="53" t="s">
        <v>236</v>
      </c>
      <c r="K394" s="41"/>
      <c r="L394" s="42"/>
      <c r="M394" s="44"/>
      <c r="N394" s="44"/>
      <c r="O394" s="44"/>
      <c r="P394" s="44"/>
      <c r="Q394" s="122"/>
      <c r="R394" s="122"/>
      <c r="S394" s="123"/>
      <c r="T394" s="123"/>
      <c r="U394" s="123"/>
      <c r="V394" s="122"/>
      <c r="W394" s="536"/>
      <c r="X394" s="50"/>
      <c r="Y394" s="83"/>
      <c r="Z394" s="211"/>
      <c r="AA394" s="211"/>
      <c r="AB394" s="211"/>
      <c r="AC394" s="211"/>
      <c r="AD394" s="211"/>
      <c r="AE394" s="211"/>
      <c r="AF394" s="211"/>
      <c r="AG394" s="211"/>
      <c r="AH394" s="211"/>
      <c r="AI394" s="211"/>
      <c r="AJ394" s="211"/>
      <c r="AK394" s="211"/>
      <c r="AL394" s="211"/>
      <c r="AM394" s="211"/>
      <c r="AN394" s="211"/>
      <c r="AO394" s="211"/>
      <c r="AP394" s="211"/>
      <c r="AQ394" s="211"/>
      <c r="AR394" s="211"/>
      <c r="AS394" s="211"/>
    </row>
    <row r="395" spans="1:45" s="4" customFormat="1" ht="40.5" customHeight="1" x14ac:dyDescent="0.25">
      <c r="A395" s="70">
        <v>2</v>
      </c>
      <c r="B395" s="143">
        <v>10</v>
      </c>
      <c r="C395" s="71">
        <v>4</v>
      </c>
      <c r="D395" s="72">
        <v>2.04</v>
      </c>
      <c r="E395" s="67"/>
      <c r="F395" s="16" t="s">
        <v>674</v>
      </c>
      <c r="G395" s="14"/>
      <c r="H395" s="14"/>
      <c r="I395" s="14"/>
      <c r="J395" s="14"/>
      <c r="K395" s="14"/>
      <c r="L395" s="16" t="s">
        <v>675</v>
      </c>
      <c r="M395" s="186">
        <v>1</v>
      </c>
      <c r="N395" s="186">
        <v>1</v>
      </c>
      <c r="O395" s="186">
        <v>1</v>
      </c>
      <c r="P395" s="186">
        <v>1</v>
      </c>
      <c r="Q395" s="73">
        <f t="shared" ref="Q395:V395" si="39">SUM(Q396:Q397)</f>
        <v>150000000</v>
      </c>
      <c r="R395" s="73">
        <f t="shared" si="39"/>
        <v>50000000</v>
      </c>
      <c r="S395" s="74">
        <f t="shared" si="39"/>
        <v>50000000</v>
      </c>
      <c r="T395" s="74">
        <f t="shared" si="39"/>
        <v>50000000</v>
      </c>
      <c r="U395" s="74">
        <f t="shared" si="39"/>
        <v>50000000</v>
      </c>
      <c r="V395" s="73">
        <f t="shared" si="39"/>
        <v>150000000</v>
      </c>
      <c r="W395" s="31"/>
      <c r="X395" s="32"/>
      <c r="Y395" s="83">
        <v>2</v>
      </c>
      <c r="Z395" s="211"/>
      <c r="AA395" s="211"/>
      <c r="AB395" s="211"/>
      <c r="AC395" s="211"/>
      <c r="AD395" s="211"/>
      <c r="AE395" s="211"/>
      <c r="AF395" s="211"/>
      <c r="AG395" s="211"/>
      <c r="AH395" s="211"/>
      <c r="AI395" s="211"/>
      <c r="AJ395" s="211"/>
      <c r="AK395" s="211"/>
      <c r="AL395" s="211"/>
      <c r="AM395" s="211"/>
      <c r="AN395" s="211"/>
      <c r="AO395" s="211"/>
      <c r="AP395" s="211"/>
      <c r="AQ395" s="211"/>
      <c r="AR395" s="211"/>
      <c r="AS395" s="211"/>
    </row>
    <row r="396" spans="1:45" s="4" customFormat="1" ht="52.5" customHeight="1" x14ac:dyDescent="0.25">
      <c r="A396" s="64">
        <v>2</v>
      </c>
      <c r="B396" s="85">
        <v>10</v>
      </c>
      <c r="C396" s="65">
        <v>4</v>
      </c>
      <c r="D396" s="66">
        <v>2.04</v>
      </c>
      <c r="E396" s="65">
        <v>1</v>
      </c>
      <c r="F396" s="67" t="s">
        <v>676</v>
      </c>
      <c r="G396" s="17"/>
      <c r="H396" s="17"/>
      <c r="I396" s="17"/>
      <c r="J396" s="14"/>
      <c r="K396" s="20"/>
      <c r="L396" s="67" t="s">
        <v>677</v>
      </c>
      <c r="M396" s="20" t="s">
        <v>243</v>
      </c>
      <c r="N396" s="20" t="s">
        <v>48</v>
      </c>
      <c r="O396" s="20" t="s">
        <v>48</v>
      </c>
      <c r="P396" s="20" t="s">
        <v>48</v>
      </c>
      <c r="Q396" s="80">
        <v>100000000</v>
      </c>
      <c r="R396" s="80">
        <v>30000000</v>
      </c>
      <c r="S396" s="217">
        <v>30000000</v>
      </c>
      <c r="T396" s="217">
        <v>30000000</v>
      </c>
      <c r="U396" s="217">
        <v>30000000</v>
      </c>
      <c r="V396" s="80">
        <v>100000000</v>
      </c>
      <c r="W396" s="31"/>
      <c r="X396" s="32"/>
      <c r="Y396" s="83">
        <v>3</v>
      </c>
      <c r="Z396" s="84"/>
      <c r="AA396" s="84"/>
      <c r="AB396" s="84"/>
      <c r="AC396" s="84"/>
      <c r="AD396" s="84"/>
      <c r="AE396" s="84"/>
      <c r="AF396" s="84"/>
      <c r="AG396" s="84"/>
      <c r="AH396" s="84"/>
      <c r="AI396" s="84"/>
      <c r="AJ396" s="84"/>
      <c r="AK396" s="84"/>
      <c r="AL396" s="84"/>
      <c r="AM396" s="84"/>
      <c r="AN396" s="84"/>
      <c r="AO396" s="84"/>
      <c r="AP396" s="84"/>
      <c r="AQ396" s="84"/>
      <c r="AR396" s="84"/>
      <c r="AS396" s="84"/>
    </row>
    <row r="397" spans="1:45" s="4" customFormat="1" ht="71.45" customHeight="1" x14ac:dyDescent="0.25">
      <c r="A397" s="64">
        <v>2</v>
      </c>
      <c r="B397" s="85">
        <v>10</v>
      </c>
      <c r="C397" s="65">
        <v>4</v>
      </c>
      <c r="D397" s="66">
        <v>2.04</v>
      </c>
      <c r="E397" s="65">
        <v>2</v>
      </c>
      <c r="F397" s="15" t="s">
        <v>678</v>
      </c>
      <c r="G397" s="79"/>
      <c r="H397" s="79"/>
      <c r="I397" s="79"/>
      <c r="J397" s="78"/>
      <c r="K397" s="78"/>
      <c r="L397" s="67" t="s">
        <v>679</v>
      </c>
      <c r="M397" s="20" t="s">
        <v>680</v>
      </c>
      <c r="N397" s="20" t="s">
        <v>681</v>
      </c>
      <c r="O397" s="20" t="s">
        <v>681</v>
      </c>
      <c r="P397" s="20" t="s">
        <v>681</v>
      </c>
      <c r="Q397" s="75">
        <v>50000000</v>
      </c>
      <c r="R397" s="75">
        <v>20000000</v>
      </c>
      <c r="S397" s="76">
        <v>20000000</v>
      </c>
      <c r="T397" s="76">
        <v>20000000</v>
      </c>
      <c r="U397" s="76">
        <v>20000000</v>
      </c>
      <c r="V397" s="75">
        <v>50000000</v>
      </c>
      <c r="W397" s="218"/>
      <c r="X397" s="32"/>
      <c r="Y397" s="83">
        <v>3</v>
      </c>
      <c r="Z397" s="84"/>
      <c r="AA397" s="84"/>
      <c r="AB397" s="84"/>
      <c r="AC397" s="84"/>
      <c r="AD397" s="84"/>
      <c r="AE397" s="84"/>
      <c r="AF397" s="84"/>
      <c r="AG397" s="84"/>
      <c r="AH397" s="84"/>
      <c r="AI397" s="84"/>
      <c r="AJ397" s="84"/>
      <c r="AK397" s="84"/>
      <c r="AL397" s="84"/>
      <c r="AM397" s="84"/>
      <c r="AN397" s="84"/>
      <c r="AO397" s="84"/>
      <c r="AP397" s="84"/>
      <c r="AQ397" s="84"/>
      <c r="AR397" s="84"/>
      <c r="AS397" s="84"/>
    </row>
    <row r="398" spans="1:45" s="4" customFormat="1" x14ac:dyDescent="0.25">
      <c r="A398" s="575" t="s">
        <v>682</v>
      </c>
      <c r="B398" s="576"/>
      <c r="C398" s="576"/>
      <c r="D398" s="576"/>
      <c r="E398" s="576"/>
      <c r="F398" s="576"/>
      <c r="G398" s="576"/>
      <c r="H398" s="576"/>
      <c r="I398" s="576"/>
      <c r="J398" s="576"/>
      <c r="K398" s="576"/>
      <c r="L398" s="576"/>
      <c r="M398" s="576"/>
      <c r="N398" s="576"/>
      <c r="O398" s="576"/>
      <c r="P398" s="577"/>
      <c r="Q398" s="18"/>
      <c r="R398" s="18"/>
      <c r="S398" s="19"/>
      <c r="T398" s="19">
        <f>T12+T367</f>
        <v>90367994000</v>
      </c>
      <c r="U398" s="19">
        <f>U12+U367</f>
        <v>144391294000</v>
      </c>
      <c r="V398" s="19">
        <f>V12+V367</f>
        <v>12227980000</v>
      </c>
      <c r="W398" s="16"/>
      <c r="X398" s="20"/>
      <c r="Y398" s="12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</row>
    <row r="400" spans="1:45" x14ac:dyDescent="0.25">
      <c r="E400" s="281"/>
      <c r="F400" s="281" t="s">
        <v>1148</v>
      </c>
      <c r="O400" s="329"/>
      <c r="S400" s="329"/>
      <c r="T400" s="367"/>
      <c r="U400" s="367"/>
      <c r="V400" s="543" t="s">
        <v>1151</v>
      </c>
      <c r="W400" s="543"/>
    </row>
    <row r="401" spans="5:24" x14ac:dyDescent="0.25">
      <c r="E401" s="281"/>
      <c r="F401" s="281"/>
      <c r="O401" s="329"/>
      <c r="S401" s="329"/>
      <c r="T401" s="367"/>
      <c r="U401" s="329"/>
    </row>
    <row r="402" spans="5:24" x14ac:dyDescent="0.25">
      <c r="E402" s="281"/>
      <c r="F402" s="281"/>
      <c r="O402" s="329"/>
      <c r="S402" s="329"/>
      <c r="T402" s="329"/>
      <c r="U402" s="329"/>
    </row>
    <row r="403" spans="5:24" x14ac:dyDescent="0.25">
      <c r="E403" s="281"/>
      <c r="F403" s="281"/>
      <c r="O403" s="329"/>
      <c r="S403" s="329"/>
      <c r="T403" s="329"/>
      <c r="U403" s="367"/>
    </row>
    <row r="404" spans="5:24" x14ac:dyDescent="0.25">
      <c r="E404" s="281"/>
      <c r="F404" s="478" t="s">
        <v>1821</v>
      </c>
      <c r="O404" s="329"/>
      <c r="S404" s="329"/>
      <c r="T404" s="329"/>
      <c r="U404" s="329"/>
      <c r="V404" s="534" t="s">
        <v>1593</v>
      </c>
      <c r="W404" s="534"/>
    </row>
    <row r="405" spans="5:24" x14ac:dyDescent="0.25">
      <c r="E405" s="478"/>
      <c r="F405" s="478" t="s">
        <v>1822</v>
      </c>
      <c r="O405" s="329"/>
      <c r="S405" s="329"/>
      <c r="T405" s="329"/>
      <c r="U405" s="329"/>
      <c r="V405" s="534" t="s">
        <v>1594</v>
      </c>
      <c r="W405" s="534"/>
    </row>
    <row r="407" spans="5:24" x14ac:dyDescent="0.25">
      <c r="T407" s="220"/>
      <c r="U407" s="220"/>
    </row>
    <row r="410" spans="5:24" x14ac:dyDescent="0.25">
      <c r="U410" s="532">
        <f>U398-T398</f>
        <v>54023300000</v>
      </c>
      <c r="V410" s="484">
        <v>400000000</v>
      </c>
      <c r="W410" s="484">
        <v>5000000000</v>
      </c>
    </row>
    <row r="411" spans="5:24" x14ac:dyDescent="0.25">
      <c r="W411" s="484">
        <v>2150000000</v>
      </c>
      <c r="X411" s="484">
        <v>2150000000</v>
      </c>
    </row>
    <row r="412" spans="5:24" x14ac:dyDescent="0.25">
      <c r="W412" s="484">
        <f>W410-W411</f>
        <v>2850000000</v>
      </c>
      <c r="X412" s="533">
        <f>W410-X411</f>
        <v>2850000000</v>
      </c>
    </row>
    <row r="413" spans="5:24" x14ac:dyDescent="0.25">
      <c r="P413" t="s">
        <v>1550</v>
      </c>
      <c r="T413" s="484">
        <v>50773300000</v>
      </c>
      <c r="W413" s="484">
        <f>W412+V410</f>
        <v>3250000000</v>
      </c>
    </row>
    <row r="414" spans="5:24" x14ac:dyDescent="0.25">
      <c r="P414" t="s">
        <v>1819</v>
      </c>
      <c r="T414" s="484">
        <v>2850000000</v>
      </c>
      <c r="W414" s="532">
        <f>U410-W413</f>
        <v>50773300000</v>
      </c>
    </row>
    <row r="415" spans="5:24" x14ac:dyDescent="0.25">
      <c r="P415" t="s">
        <v>1820</v>
      </c>
      <c r="T415" s="484">
        <v>400000000</v>
      </c>
    </row>
    <row r="416" spans="5:24" x14ac:dyDescent="0.25">
      <c r="T416" s="484">
        <f>SUM(T413:T415)</f>
        <v>54023300000</v>
      </c>
    </row>
    <row r="417" spans="21:21" x14ac:dyDescent="0.25">
      <c r="U417" s="220">
        <f>T416-U410</f>
        <v>0</v>
      </c>
    </row>
  </sheetData>
  <mergeCells count="59">
    <mergeCell ref="A6:E8"/>
    <mergeCell ref="F6:F8"/>
    <mergeCell ref="G6:G8"/>
    <mergeCell ref="H6:H8"/>
    <mergeCell ref="I6:I8"/>
    <mergeCell ref="X6:X8"/>
    <mergeCell ref="Y6:Y8"/>
    <mergeCell ref="W7:W8"/>
    <mergeCell ref="F14:F16"/>
    <mergeCell ref="G14:G18"/>
    <mergeCell ref="H14:H17"/>
    <mergeCell ref="L14:L16"/>
    <mergeCell ref="M14:M15"/>
    <mergeCell ref="K6:K8"/>
    <mergeCell ref="Q6:Q8"/>
    <mergeCell ref="R6:R8"/>
    <mergeCell ref="S6:S8"/>
    <mergeCell ref="T6:T8"/>
    <mergeCell ref="J6:J8"/>
    <mergeCell ref="N14:N15"/>
    <mergeCell ref="O14:O15"/>
    <mergeCell ref="W14:W18"/>
    <mergeCell ref="W61:W63"/>
    <mergeCell ref="G81:G82"/>
    <mergeCell ref="W81:W82"/>
    <mergeCell ref="P14:P15"/>
    <mergeCell ref="F89:F90"/>
    <mergeCell ref="G89:G90"/>
    <mergeCell ref="H89:H90"/>
    <mergeCell ref="W89:W90"/>
    <mergeCell ref="G288:G289"/>
    <mergeCell ref="H288:H289"/>
    <mergeCell ref="W288:W289"/>
    <mergeCell ref="L341:L342"/>
    <mergeCell ref="W341:W342"/>
    <mergeCell ref="F352:F353"/>
    <mergeCell ref="L352:L353"/>
    <mergeCell ref="W352:W353"/>
    <mergeCell ref="H308:H309"/>
    <mergeCell ref="W308:W309"/>
    <mergeCell ref="G319:G320"/>
    <mergeCell ref="H319:H320"/>
    <mergeCell ref="W319:W320"/>
    <mergeCell ref="V405:W405"/>
    <mergeCell ref="L6:P6"/>
    <mergeCell ref="L7:P7"/>
    <mergeCell ref="A398:P398"/>
    <mergeCell ref="V400:W400"/>
    <mergeCell ref="V404:W404"/>
    <mergeCell ref="W371:W372"/>
    <mergeCell ref="W384:W385"/>
    <mergeCell ref="W388:W389"/>
    <mergeCell ref="W393:W394"/>
    <mergeCell ref="U6:U8"/>
    <mergeCell ref="V6:V8"/>
    <mergeCell ref="L360:L361"/>
    <mergeCell ref="W360:W361"/>
    <mergeCell ref="F308:F309"/>
    <mergeCell ref="G308:G309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rowBreaks count="1" manualBreakCount="1">
    <brk id="387" max="23" man="1"/>
  </rowBreaks>
  <colBreaks count="1" manualBreakCount="1"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Perkim</vt:lpstr>
      <vt:lpstr>Distangan</vt:lpstr>
      <vt:lpstr>DKUP</vt:lpstr>
      <vt:lpstr>DKP</vt:lpstr>
      <vt:lpstr>PU</vt:lpstr>
      <vt:lpstr>Distangan!Print_Area</vt:lpstr>
      <vt:lpstr>DKP!Print_Area</vt:lpstr>
      <vt:lpstr>DKUP!Print_Area</vt:lpstr>
      <vt:lpstr>PU!Print_Area</vt:lpstr>
      <vt:lpstr>Distangan!Print_Titles</vt:lpstr>
      <vt:lpstr>DKP!Print_Titles</vt:lpstr>
      <vt:lpstr>DKUP!Print_Titles</vt:lpstr>
      <vt:lpstr>Perkim!Print_Titles</vt:lpstr>
      <vt:lpstr>PU!Print_Titles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peipd_01@outlook.com</dc:creator>
  <cp:lastModifiedBy>ACER</cp:lastModifiedBy>
  <cp:lastPrinted>2023-04-05T05:10:03Z</cp:lastPrinted>
  <dcterms:created xsi:type="dcterms:W3CDTF">2023-04-03T01:07:16Z</dcterms:created>
  <dcterms:modified xsi:type="dcterms:W3CDTF">2023-04-18T01:24:32Z</dcterms:modified>
</cp:coreProperties>
</file>